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604" activeTab="0"/>
  </bookViews>
  <sheets>
    <sheet name="Prihodi i rashodi po ekonomskoj" sheetId="1" r:id="rId1"/>
    <sheet name="Prihodi i rashodi EK,FUN I IF" sheetId="2" r:id="rId2"/>
  </sheets>
  <definedNames>
    <definedName name="_xlnm._FilterDatabase" localSheetId="1" hidden="1">'Prihodi i rashodi EK,FUN I IF'!$A$1:$A$462</definedName>
    <definedName name="_xlnm.Print_Area" localSheetId="1">'Prihodi i rashodi EK,FUN I IF'!$A$1:$G$459</definedName>
    <definedName name="_xlnm.Print_Area" localSheetId="0">'Prihodi i rashodi po ekonomskoj'!$A$1:$G$103</definedName>
  </definedNames>
  <calcPr fullCalcOnLoad="1"/>
</workbook>
</file>

<file path=xl/sharedStrings.xml><?xml version="1.0" encoding="utf-8"?>
<sst xmlns="http://schemas.openxmlformats.org/spreadsheetml/2006/main" count="748" uniqueCount="256">
  <si>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</si>
  <si>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</si>
  <si>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</si>
  <si>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</si>
  <si>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</si>
  <si>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</si>
  <si>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</si>
  <si>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</si>
  <si>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</si>
  <si>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</si>
  <si>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</si>
  <si>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</si>
  <si>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</si>
  <si>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</si>
  <si>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</si>
  <si>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</si>
  <si>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</si>
  <si>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</si>
  <si>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</si>
  <si>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</si>
  <si>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</si>
  <si>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</si>
  <si>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</si>
  <si>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</si>
  <si>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</si>
  <si>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</si>
  <si>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</si>
  <si>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</si>
  <si>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</si>
  <si>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</si>
  <si>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</si>
  <si>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</si>
  <si>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</si>
  <si>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</si>
  <si>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</si>
  <si>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</si>
  <si>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</si>
  <si>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</si>
  <si>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</si>
  <si>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</si>
  <si>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</si>
  <si>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</si>
  <si>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</si>
  <si>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</si>
  <si>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</si>
  <si>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</si>
  <si>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</si>
  <si>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</si>
  <si>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</si>
  <si>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</si>
  <si>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</si>
  <si>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</si>
  <si>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</si>
  <si>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</si>
  <si>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</si>
  <si>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</si>
  <si>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</si>
  <si>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</si>
  <si>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</si>
  <si>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</si>
  <si>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</si>
  <si>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</si>
  <si>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Prihodi za posebne namjene 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</si>
  <si>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</si>
  <si>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</si>
  <si>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</si>
  <si>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</si>
  <si>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</si>
  <si>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</si>
  <si>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</si>
  <si>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 xml:space="preserve">Ostvarenje/
izvršenje 2019. </t>
  </si>
  <si>
    <t>Indeks</t>
  </si>
  <si>
    <t>6=5/2*100</t>
  </si>
  <si>
    <t>7=5/4*100</t>
  </si>
  <si>
    <t>Račun rashoda/
izdatka</t>
  </si>
  <si>
    <t>Izvor financiranja 4 Prihodi za posebne namjene</t>
  </si>
  <si>
    <t>Izvor financiranja  1 Opći prihodi i primici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</si>
  <si>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</si>
  <si>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</si>
  <si>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</si>
  <si>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</si>
  <si>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</si>
  <si>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</si>
  <si>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</si>
  <si>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</si>
  <si>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</si>
  <si>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</si>
  <si>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</si>
  <si>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</si>
  <si>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</si>
  <si>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</si>
  <si>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</si>
  <si>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</si>
  <si>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</si>
  <si>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</si>
  <si>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</si>
  <si>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</si>
  <si>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</si>
  <si>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</si>
  <si>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</si>
  <si>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</si>
  <si>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</si>
  <si>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</si>
  <si>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</si>
  <si>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</si>
  <si>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</si>
  <si>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</si>
  <si>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</si>
  <si>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</si>
  <si>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RAZLIKA </t>
  </si>
  <si>
    <t xml:space="preserve">RAZLIKA  </t>
  </si>
  <si>
    <t xml:space="preserve">PRIHODI PO IZVORIMA FINANCIRANJA </t>
  </si>
  <si>
    <t>Vlastiti prihodi</t>
  </si>
  <si>
    <t>Ukupno</t>
  </si>
  <si>
    <t xml:space="preserve">POKRIĆE MANJKA </t>
  </si>
  <si>
    <t xml:space="preserve">Rezultat poslovanja </t>
  </si>
  <si>
    <t xml:space="preserve">Sveukupno rashodi + pokriće manjka </t>
  </si>
  <si>
    <t>Ostali nespomenuti prihodi po posebnim propisima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</si>
  <si>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</si>
  <si>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</si>
  <si>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</si>
  <si>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</si>
  <si>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</si>
  <si>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</si>
  <si>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</si>
  <si>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</si>
  <si>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</si>
  <si>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</si>
  <si>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</si>
  <si>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</si>
  <si>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</si>
  <si>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</si>
  <si>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</si>
  <si>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</si>
  <si>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</si>
  <si>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</si>
  <si>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</si>
  <si>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</si>
  <si>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</si>
  <si>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</si>
  <si>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</si>
  <si>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</si>
  <si>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</si>
  <si>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Ostali nespomenuti prihodi po mposebnim propisima</t>
  </si>
  <si>
    <t>Kapitalna donacija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</si>
  <si>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</si>
  <si>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</si>
  <si>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</si>
  <si>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</si>
  <si>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</si>
  <si>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</si>
  <si>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</si>
  <si>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</si>
  <si>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</si>
  <si>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</si>
  <si>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Rashodi za nabavu neproizvedene dugotrajne imovine</t>
  </si>
  <si>
    <t>Postrjenja i oprema</t>
  </si>
  <si>
    <t>Rashodi za nabavu nefinancijske imovine</t>
  </si>
  <si>
    <t>Plaće (bruto)</t>
  </si>
  <si>
    <t>Ostali rashodi za zaposlene</t>
  </si>
  <si>
    <t>Doprinosi za obv.osig.u slučaju nezaposlenosti</t>
  </si>
  <si>
    <t>Naknade za prijevoz</t>
  </si>
  <si>
    <t>Naknade građanima i kućanstvima iz proračuna</t>
  </si>
  <si>
    <t>Ostale naknade građanima i kućanstvima iz prorač.</t>
  </si>
  <si>
    <t>Usluge telefona, pošte</t>
  </si>
  <si>
    <t>Uredski namještaj i oprema</t>
  </si>
  <si>
    <t>IZVJEŠTAJ O IZVRŠENJU FINANCIJSKOG PLANA GLAZBENE ŠKOLE IVANA MATETIĆA RONJGOVA RIJEKA</t>
  </si>
  <si>
    <t>Izvorni plan 2020</t>
  </si>
  <si>
    <t>Tekući plan 2020</t>
  </si>
  <si>
    <t xml:space="preserve">Ostvarenje/
izvršenje 2020. </t>
  </si>
  <si>
    <t>Prihodi od imovine</t>
  </si>
  <si>
    <t>Kamate na depozite po viđenju</t>
  </si>
  <si>
    <t>Prihodi od prodaje proizvedene dugotrajne imovine</t>
  </si>
  <si>
    <t>Ostali stambeni objekti</t>
  </si>
  <si>
    <t>PO EKONOMSKOJ KLASIFIKACIJI ZA 2020. GODINU</t>
  </si>
  <si>
    <t>Plaće za prekovremeni rad</t>
  </si>
  <si>
    <t>Premije osiguranja</t>
  </si>
  <si>
    <t>Negativne tečajne razlike</t>
  </si>
  <si>
    <t>Uređaji, strojevi i oprema za ostale namjene</t>
  </si>
  <si>
    <t>Nematerijalna proizvedena imovina</t>
  </si>
  <si>
    <t>Ulaganje u računalne programe</t>
  </si>
  <si>
    <t xml:space="preserve">Tekuće donacije od trgovačkih društava </t>
  </si>
  <si>
    <t>Usluge promidžbe i informiranja</t>
  </si>
  <si>
    <t>Oprema za održavanje i zaštitu</t>
  </si>
  <si>
    <t>Kamate na oročena sredstva i depozite po viđenju</t>
  </si>
  <si>
    <t xml:space="preserve"> Tekuće pomoći prorač.korisnicima iz proračuna</t>
  </si>
  <si>
    <t>Naknada za prijevoz, za rad na terenu i odvojeni život</t>
  </si>
  <si>
    <t>Naknada troškova osobama izvan radnog odnosa</t>
  </si>
  <si>
    <t>Naknade troškova osobama izvan radnog odnosa</t>
  </si>
  <si>
    <t>Negativne tečajne razlike i razlike zbog primjene 
valutne klauzule</t>
  </si>
  <si>
    <t>Knjige, umjetnička djela i ostale izložbene vrijednosti</t>
  </si>
  <si>
    <t>Doprinosi za obvezno zdravestveno osiguranje</t>
  </si>
  <si>
    <t>Tekuće donacije od trgovačkih društva</t>
  </si>
  <si>
    <t>Naknade građanima i kućanstvima</t>
  </si>
  <si>
    <t>Ulaganje u računalne program</t>
  </si>
  <si>
    <t>Pomoći proračuna iz drugih proračuna</t>
  </si>
  <si>
    <t>Pomoći iz drž.pror.temeljem prijenosa EU sredstava</t>
  </si>
  <si>
    <t>922</t>
  </si>
  <si>
    <t>Manjak prihoda (metodološki manjak)</t>
  </si>
  <si>
    <t>Izvor financiranja 6 Donacije</t>
  </si>
  <si>
    <t>Prihodi od prodaje proizvoda i robe te pruženih usluga, prihodi od donacija</t>
  </si>
  <si>
    <r>
      <t xml:space="preserve">UKUPNO </t>
    </r>
    <r>
      <rPr>
        <b/>
        <i/>
        <sz val="11"/>
        <rFont val="Times New Roman"/>
        <family val="1"/>
      </rPr>
      <t>Izvor financiranja Donacije</t>
    </r>
  </si>
  <si>
    <t>Izvor financiranja 7 Prihodi od prodaje nefinancijske imovine</t>
  </si>
  <si>
    <t>Prihodi od prodaje nefinancijske imovine</t>
  </si>
  <si>
    <t>Stambeni objekti</t>
  </si>
  <si>
    <r>
      <t xml:space="preserve">UKUPNO </t>
    </r>
    <r>
      <rPr>
        <b/>
        <i/>
        <sz val="11"/>
        <rFont val="Times New Roman"/>
        <family val="1"/>
      </rPr>
      <t>Izvor financiranja Prihodi od prodaje nefinancijske imovine</t>
    </r>
  </si>
  <si>
    <t>Donacije</t>
  </si>
  <si>
    <t>A550101 Redovna djelatnost - OSIGURAVANJE UVJETA RADA</t>
  </si>
  <si>
    <t xml:space="preserve"> </t>
  </si>
  <si>
    <t>Materijal i dijelovi za tekuće i inv. Održavanje</t>
  </si>
  <si>
    <t>Izvor financiranja 7 Prihodi od prodaje nef.imovine</t>
  </si>
  <si>
    <t>Knjige, umjetnička djela i ostalo</t>
  </si>
  <si>
    <t>Usluge tekućeg i invest. održavanja postr.i opreme</t>
  </si>
  <si>
    <t>UKUPNO</t>
  </si>
  <si>
    <t>322</t>
  </si>
  <si>
    <t>323</t>
  </si>
  <si>
    <t>3241</t>
  </si>
  <si>
    <t>324</t>
  </si>
  <si>
    <t>3237</t>
  </si>
  <si>
    <t>3222</t>
  </si>
  <si>
    <t>3235</t>
  </si>
  <si>
    <t>311</t>
  </si>
  <si>
    <t>3111</t>
  </si>
  <si>
    <t>313</t>
  </si>
  <si>
    <t>3132</t>
  </si>
  <si>
    <t>321</t>
  </si>
  <si>
    <t>Naknade za prijevoz, za rad na terenu</t>
  </si>
  <si>
    <t>Doprinosi na plaće (izvor 515002)</t>
  </si>
  <si>
    <t>Naknade troškova  zaposlenima (izvor 515002)</t>
  </si>
  <si>
    <t>Plaće za zaposlene (izvor 515002)</t>
  </si>
  <si>
    <t>Plaće za zaposlene (izvor 111)</t>
  </si>
  <si>
    <t xml:space="preserve">Plaće </t>
  </si>
  <si>
    <t>Sveukupno rashodi i izdaci</t>
  </si>
  <si>
    <t>Prihodi od prodaje nef.imovine</t>
  </si>
  <si>
    <t>6</t>
  </si>
  <si>
    <t>7</t>
  </si>
  <si>
    <t>Izvor financiranja 95 Pomoći - manjak</t>
  </si>
  <si>
    <t>RASHODI POSLOVANJA</t>
  </si>
  <si>
    <t>Doprinosi za obvezno osiguranje u slučaju nezaposl.</t>
  </si>
  <si>
    <t>RASHODI ZA NABAVU NEFINANCIJSKE IMOVINE</t>
  </si>
  <si>
    <t>PROGRAM NATJECANJA I SMOTRE A530603</t>
  </si>
  <si>
    <t>PROGRAMI ŠKOLSKOG KURIKULUMA A550203</t>
  </si>
  <si>
    <t>PROGRAM ZAŠTITE I MJERA PREVENCIJE KOD ZARAZNIH BOLESTI A550216</t>
  </si>
  <si>
    <t>SUFINANCIRANJE RADA POMOĆNIKA U NASTAVI A550205</t>
  </si>
  <si>
    <t xml:space="preserve">UKUPNO PRIHODI </t>
  </si>
  <si>
    <t xml:space="preserve">UKUPNO RASHODI </t>
  </si>
  <si>
    <t>Manjak prihoda od nefinancijske imovine</t>
  </si>
  <si>
    <t>4 / 48</t>
  </si>
  <si>
    <t>5 / 58</t>
  </si>
  <si>
    <t>Ukupni rashodi + preneseni</t>
  </si>
  <si>
    <t>Ukupni prihodi + preneseni</t>
  </si>
  <si>
    <t>Izvor financiranja 94/ 4831501 Prihodi za posebne namjene - višak</t>
  </si>
  <si>
    <t>K 550103 'PROGRAM OPREMANJE USTANOVA ŠKOLSTVA</t>
  </si>
  <si>
    <t xml:space="preserve">Izvor financiranja 95 Pomoći - višak 5821501 </t>
  </si>
  <si>
    <t>K 550103 PROGRAM OPREMANJE USTANOVA ŠKOLSTVA Opremanje PK</t>
  </si>
  <si>
    <r>
      <rPr>
        <b/>
        <sz val="16"/>
        <rFont val="Times New Roman"/>
        <family val="1"/>
      </rPr>
      <t>IZVJEŠTAJ O IZVRŠENJU FINANCIJSKOG PLANA GLAZBENE ŠKOLE I.M. RONJGOVA RIJEKA</t>
    </r>
    <r>
      <rPr>
        <b/>
        <sz val="16"/>
        <color indexed="10"/>
        <rFont val="Times New Roman"/>
        <family val="1"/>
      </rPr>
      <t xml:space="preserve">
PO PROGRAMSKOJ, EKONOMSKOJ I IZVORIMA FINANCIRANJA</t>
    </r>
  </si>
</sst>
</file>

<file path=xl/styles.xml><?xml version="1.0" encoding="utf-8"?>
<styleSheet xmlns="http://schemas.openxmlformats.org/spreadsheetml/2006/main">
  <numFmts count="5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  <numFmt numFmtId="206" formatCode="[$-41A]d\.\ mmmm\ yyyy\."/>
    <numFmt numFmtId="207" formatCode="#,##0.00_ ;\-#,##0.00\ "/>
    <numFmt numFmtId="208" formatCode="[$-1041A]#,##0.00;\-\ #,##0.00"/>
    <numFmt numFmtId="209" formatCode="[$-1041A]#,##0;\-\ #,##0"/>
    <numFmt numFmtId="210" formatCode="#,##0.00;\-#,##0.00;0.00"/>
    <numFmt numFmtId="211" formatCode="#0;\-#0;0"/>
    <numFmt numFmtId="212" formatCode="_(* #,##0_);_(* \(#,##0\);_(* &quot;-&quot;??_);_(@_)"/>
    <numFmt numFmtId="213" formatCode="#,##0.00\ &quot;kn&quot;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sz val="10"/>
      <color indexed="8"/>
      <name val="MS Sans Serif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7.5"/>
      <color indexed="8"/>
      <name val="Arial"/>
      <family val="2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6"/>
      <color indexed="30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sz val="7.5"/>
      <color rgb="FF000000"/>
      <name val="Arial"/>
      <family val="2"/>
    </font>
    <font>
      <b/>
      <sz val="14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b/>
      <sz val="16"/>
      <color rgb="FF000000"/>
      <name val="Times New Roman"/>
      <family val="1"/>
    </font>
    <font>
      <b/>
      <i/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1" applyNumberFormat="0" applyFont="0" applyAlignment="0" applyProtection="0"/>
    <xf numFmtId="165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5" fillId="27" borderId="2" applyNumberFormat="0" applyAlignment="0" applyProtection="0"/>
    <xf numFmtId="0" fontId="56" fillId="27" borderId="3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70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4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17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8" fillId="0" borderId="25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7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 wrapText="1"/>
    </xf>
    <xf numFmtId="3" fontId="13" fillId="0" borderId="34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1" fontId="10" fillId="0" borderId="35" xfId="0" applyNumberFormat="1" applyFont="1" applyBorder="1" applyAlignment="1">
      <alignment horizontal="right" vertical="center" wrapText="1"/>
    </xf>
    <xf numFmtId="3" fontId="8" fillId="0" borderId="2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22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3" xfId="0" applyNumberFormat="1" applyFont="1" applyBorder="1" applyAlignment="1">
      <alignment horizontal="left" vertical="center" wrapText="1"/>
    </xf>
    <xf numFmtId="3" fontId="9" fillId="0" borderId="13" xfId="0" applyNumberFormat="1" applyFont="1" applyBorder="1" applyAlignment="1" quotePrefix="1">
      <alignment horizontal="left" vertical="center"/>
    </xf>
    <xf numFmtId="3" fontId="9" fillId="0" borderId="13" xfId="0" applyNumberFormat="1" applyFont="1" applyBorder="1" applyAlignment="1" quotePrefix="1">
      <alignment horizontal="right" vertical="center"/>
    </xf>
    <xf numFmtId="3" fontId="10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 quotePrefix="1">
      <alignment horizontal="center" vertical="center"/>
    </xf>
    <xf numFmtId="3" fontId="9" fillId="0" borderId="32" xfId="0" applyNumberFormat="1" applyFont="1" applyBorder="1" applyAlignment="1" quotePrefix="1">
      <alignment horizontal="left" vertical="center"/>
    </xf>
    <xf numFmtId="3" fontId="9" fillId="0" borderId="32" xfId="0" applyNumberFormat="1" applyFont="1" applyBorder="1" applyAlignment="1" quotePrefix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3" fontId="9" fillId="0" borderId="23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38" xfId="0" applyNumberFormat="1" applyFont="1" applyBorder="1" applyAlignment="1">
      <alignment horizontal="right" vertical="center"/>
    </xf>
    <xf numFmtId="0" fontId="10" fillId="0" borderId="37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" fontId="10" fillId="0" borderId="38" xfId="0" applyNumberFormat="1" applyFont="1" applyBorder="1" applyAlignment="1">
      <alignment horizontal="right"/>
    </xf>
    <xf numFmtId="3" fontId="8" fillId="32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10" fillId="0" borderId="39" xfId="0" applyNumberFormat="1" applyFont="1" applyBorder="1" applyAlignment="1">
      <alignment horizontal="right" vertical="center"/>
    </xf>
    <xf numFmtId="4" fontId="71" fillId="34" borderId="13" xfId="55" applyNumberFormat="1" applyFont="1" applyFill="1" applyBorder="1" applyAlignment="1">
      <alignment horizontal="right" wrapText="1"/>
      <protection/>
    </xf>
    <xf numFmtId="3" fontId="10" fillId="0" borderId="40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left" vertical="center" wrapText="1"/>
    </xf>
    <xf numFmtId="3" fontId="13" fillId="0" borderId="38" xfId="0" applyNumberFormat="1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35" xfId="0" applyNumberFormat="1" applyFont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3" fontId="9" fillId="35" borderId="11" xfId="0" applyNumberFormat="1" applyFont="1" applyFill="1" applyBorder="1" applyAlignment="1">
      <alignment horizontal="right" vertical="center" wrapText="1"/>
    </xf>
    <xf numFmtId="3" fontId="9" fillId="35" borderId="11" xfId="0" applyNumberFormat="1" applyFont="1" applyFill="1" applyBorder="1" applyAlignment="1">
      <alignment horizontal="right" vertical="center"/>
    </xf>
    <xf numFmtId="3" fontId="9" fillId="35" borderId="23" xfId="0" applyNumberFormat="1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 wrapText="1"/>
    </xf>
    <xf numFmtId="3" fontId="9" fillId="35" borderId="13" xfId="0" applyNumberFormat="1" applyFont="1" applyFill="1" applyBorder="1" applyAlignment="1">
      <alignment horizontal="right" vertical="center" wrapText="1"/>
    </xf>
    <xf numFmtId="3" fontId="9" fillId="35" borderId="13" xfId="0" applyNumberFormat="1" applyFont="1" applyFill="1" applyBorder="1" applyAlignment="1">
      <alignment horizontal="right" vertical="center"/>
    </xf>
    <xf numFmtId="3" fontId="9" fillId="35" borderId="35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/>
    </xf>
    <xf numFmtId="0" fontId="9" fillId="35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4" fontId="10" fillId="0" borderId="13" xfId="0" applyNumberFormat="1" applyFont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right" vertical="center"/>
    </xf>
    <xf numFmtId="0" fontId="9" fillId="35" borderId="13" xfId="0" applyFont="1" applyFill="1" applyBorder="1" applyAlignment="1">
      <alignment horizontal="left" vertical="center"/>
    </xf>
    <xf numFmtId="0" fontId="9" fillId="35" borderId="13" xfId="0" applyFont="1" applyFill="1" applyBorder="1" applyAlignment="1" quotePrefix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 quotePrefix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3" fontId="9" fillId="35" borderId="13" xfId="0" applyNumberFormat="1" applyFont="1" applyFill="1" applyBorder="1" applyAlignment="1">
      <alignment horizontal="right" vertical="center" wrapText="1"/>
    </xf>
    <xf numFmtId="3" fontId="9" fillId="35" borderId="13" xfId="0" applyNumberFormat="1" applyFont="1" applyFill="1" applyBorder="1" applyAlignment="1">
      <alignment horizontal="right" vertical="center"/>
    </xf>
    <xf numFmtId="0" fontId="9" fillId="35" borderId="29" xfId="0" applyNumberFormat="1" applyFont="1" applyFill="1" applyBorder="1" applyAlignment="1">
      <alignment horizontal="left" vertical="center"/>
    </xf>
    <xf numFmtId="3" fontId="9" fillId="35" borderId="15" xfId="0" applyNumberFormat="1" applyFont="1" applyFill="1" applyBorder="1" applyAlignment="1">
      <alignment horizontal="left" vertical="center" wrapText="1"/>
    </xf>
    <xf numFmtId="3" fontId="9" fillId="35" borderId="15" xfId="0" applyNumberFormat="1" applyFont="1" applyFill="1" applyBorder="1" applyAlignment="1">
      <alignment horizontal="right" vertical="center"/>
    </xf>
    <xf numFmtId="1" fontId="9" fillId="35" borderId="30" xfId="0" applyNumberFormat="1" applyFont="1" applyFill="1" applyBorder="1" applyAlignment="1">
      <alignment horizontal="right" vertical="center" wrapText="1"/>
    </xf>
    <xf numFmtId="0" fontId="9" fillId="35" borderId="12" xfId="0" applyNumberFormat="1" applyFont="1" applyFill="1" applyBorder="1" applyAlignment="1">
      <alignment horizontal="left" vertical="center"/>
    </xf>
    <xf numFmtId="3" fontId="9" fillId="35" borderId="13" xfId="0" applyNumberFormat="1" applyFont="1" applyFill="1" applyBorder="1" applyAlignment="1">
      <alignment horizontal="left" vertical="center" wrapText="1"/>
    </xf>
    <xf numFmtId="3" fontId="9" fillId="35" borderId="39" xfId="0" applyNumberFormat="1" applyFont="1" applyFill="1" applyBorder="1" applyAlignment="1">
      <alignment horizontal="right" vertical="center"/>
    </xf>
    <xf numFmtId="3" fontId="9" fillId="35" borderId="35" xfId="0" applyNumberFormat="1" applyFont="1" applyFill="1" applyBorder="1" applyAlignment="1">
      <alignment horizontal="right" vertical="center"/>
    </xf>
    <xf numFmtId="3" fontId="9" fillId="35" borderId="40" xfId="0" applyNumberFormat="1" applyFont="1" applyFill="1" applyBorder="1" applyAlignment="1">
      <alignment horizontal="left" vertical="center" wrapText="1"/>
    </xf>
    <xf numFmtId="3" fontId="10" fillId="35" borderId="13" xfId="0" applyNumberFormat="1" applyFont="1" applyFill="1" applyBorder="1" applyAlignment="1">
      <alignment horizontal="right" vertical="center"/>
    </xf>
    <xf numFmtId="0" fontId="9" fillId="36" borderId="12" xfId="0" applyNumberFormat="1" applyFont="1" applyFill="1" applyBorder="1" applyAlignment="1">
      <alignment horizontal="left" vertical="center"/>
    </xf>
    <xf numFmtId="3" fontId="9" fillId="36" borderId="13" xfId="0" applyNumberFormat="1" applyFont="1" applyFill="1" applyBorder="1" applyAlignment="1">
      <alignment horizontal="left" vertical="center" wrapText="1"/>
    </xf>
    <xf numFmtId="3" fontId="9" fillId="36" borderId="13" xfId="0" applyNumberFormat="1" applyFont="1" applyFill="1" applyBorder="1" applyAlignment="1">
      <alignment horizontal="right" vertical="center"/>
    </xf>
    <xf numFmtId="3" fontId="9" fillId="36" borderId="39" xfId="0" applyNumberFormat="1" applyFont="1" applyFill="1" applyBorder="1" applyAlignment="1">
      <alignment horizontal="right" vertical="center"/>
    </xf>
    <xf numFmtId="1" fontId="9" fillId="36" borderId="35" xfId="0" applyNumberFormat="1" applyFont="1" applyFill="1" applyBorder="1" applyAlignment="1">
      <alignment horizontal="right" vertical="center" wrapText="1"/>
    </xf>
    <xf numFmtId="3" fontId="9" fillId="36" borderId="40" xfId="0" applyNumberFormat="1" applyFont="1" applyFill="1" applyBorder="1" applyAlignment="1">
      <alignment horizontal="left" vertical="center" wrapText="1"/>
    </xf>
    <xf numFmtId="3" fontId="10" fillId="36" borderId="13" xfId="0" applyNumberFormat="1" applyFont="1" applyFill="1" applyBorder="1" applyAlignment="1">
      <alignment horizontal="right" vertical="center"/>
    </xf>
    <xf numFmtId="0" fontId="9" fillId="36" borderId="37" xfId="0" applyNumberFormat="1" applyFont="1" applyFill="1" applyBorder="1" applyAlignment="1">
      <alignment horizontal="left" vertical="center"/>
    </xf>
    <xf numFmtId="3" fontId="9" fillId="36" borderId="0" xfId="0" applyNumberFormat="1" applyFont="1" applyFill="1" applyBorder="1" applyAlignment="1">
      <alignment horizontal="left" vertical="center" wrapText="1"/>
    </xf>
    <xf numFmtId="1" fontId="10" fillId="36" borderId="35" xfId="0" applyNumberFormat="1" applyFont="1" applyFill="1" applyBorder="1" applyAlignment="1">
      <alignment horizontal="right" vertical="center" wrapText="1"/>
    </xf>
    <xf numFmtId="4" fontId="19" fillId="37" borderId="17" xfId="0" applyNumberFormat="1" applyFont="1" applyFill="1" applyBorder="1" applyAlignment="1" applyProtection="1">
      <alignment/>
      <protection/>
    </xf>
    <xf numFmtId="3" fontId="9" fillId="35" borderId="42" xfId="0" applyNumberFormat="1" applyFont="1" applyFill="1" applyBorder="1" applyAlignment="1">
      <alignment horizontal="left" vertical="center" wrapText="1"/>
    </xf>
    <xf numFmtId="3" fontId="9" fillId="35" borderId="11" xfId="0" applyNumberFormat="1" applyFont="1" applyFill="1" applyBorder="1" applyAlignment="1">
      <alignment horizontal="right" vertical="center"/>
    </xf>
    <xf numFmtId="49" fontId="18" fillId="37" borderId="17" xfId="0" applyNumberFormat="1" applyFont="1" applyFill="1" applyBorder="1" applyAlignment="1" applyProtection="1">
      <alignment horizontal="left" vertical="center" wrapText="1"/>
      <protection hidden="1"/>
    </xf>
    <xf numFmtId="3" fontId="10" fillId="37" borderId="17" xfId="0" applyNumberFormat="1" applyFont="1" applyFill="1" applyBorder="1" applyAlignment="1">
      <alignment horizontal="right" vertical="center"/>
    </xf>
    <xf numFmtId="1" fontId="10" fillId="37" borderId="17" xfId="0" applyNumberFormat="1" applyFont="1" applyFill="1" applyBorder="1" applyAlignment="1">
      <alignment horizontal="right" vertical="center" wrapText="1"/>
    </xf>
    <xf numFmtId="0" fontId="9" fillId="35" borderId="10" xfId="0" applyNumberFormat="1" applyFont="1" applyFill="1" applyBorder="1" applyAlignment="1">
      <alignment horizontal="left" vertical="center"/>
    </xf>
    <xf numFmtId="49" fontId="18" fillId="38" borderId="17" xfId="54" applyNumberFormat="1" applyFont="1" applyFill="1" applyBorder="1" applyAlignment="1" applyProtection="1">
      <alignment horizontal="left" vertical="center" wrapText="1"/>
      <protection hidden="1"/>
    </xf>
    <xf numFmtId="3" fontId="7" fillId="0" borderId="0" xfId="0" applyNumberFormat="1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 quotePrefix="1">
      <alignment horizontal="center" vertical="center" wrapText="1"/>
    </xf>
    <xf numFmtId="0" fontId="7" fillId="0" borderId="0" xfId="0" applyNumberFormat="1" applyFont="1" applyBorder="1" applyAlignment="1" quotePrefix="1">
      <alignment horizontal="left" vertical="center" wrapText="1"/>
    </xf>
    <xf numFmtId="0" fontId="8" fillId="0" borderId="22" xfId="0" applyNumberFormat="1" applyFont="1" applyBorder="1" applyAlignment="1" quotePrefix="1">
      <alignment horizontal="center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 quotePrefix="1">
      <alignment horizontal="center" vertical="center" wrapText="1"/>
    </xf>
    <xf numFmtId="3" fontId="7" fillId="0" borderId="26" xfId="0" applyNumberFormat="1" applyFont="1" applyBorder="1" applyAlignment="1" quotePrefix="1">
      <alignment horizontal="center" vertical="center" wrapText="1"/>
    </xf>
    <xf numFmtId="0" fontId="10" fillId="0" borderId="20" xfId="0" applyNumberFormat="1" applyFont="1" applyBorder="1" applyAlignment="1" quotePrefix="1">
      <alignment horizontal="left" vertical="center" wrapText="1"/>
    </xf>
    <xf numFmtId="3" fontId="9" fillId="0" borderId="22" xfId="0" applyNumberFormat="1" applyFont="1" applyBorder="1" applyAlignment="1" quotePrefix="1">
      <alignment horizontal="center" vertical="center"/>
    </xf>
    <xf numFmtId="3" fontId="9" fillId="0" borderId="20" xfId="0" applyNumberFormat="1" applyFont="1" applyBorder="1" applyAlignment="1" quotePrefix="1">
      <alignment horizontal="left" vertical="center"/>
    </xf>
    <xf numFmtId="3" fontId="9" fillId="0" borderId="20" xfId="0" applyNumberFormat="1" applyFont="1" applyBorder="1" applyAlignment="1" quotePrefix="1">
      <alignment horizontal="right" vertical="center"/>
    </xf>
    <xf numFmtId="3" fontId="9" fillId="0" borderId="29" xfId="0" applyNumberFormat="1" applyFont="1" applyBorder="1" applyAlignment="1" quotePrefix="1">
      <alignment horizontal="center" vertical="center"/>
    </xf>
    <xf numFmtId="3" fontId="9" fillId="0" borderId="15" xfId="0" applyNumberFormat="1" applyFont="1" applyBorder="1" applyAlignment="1" quotePrefix="1">
      <alignment horizontal="left" vertical="center"/>
    </xf>
    <xf numFmtId="3" fontId="9" fillId="0" borderId="15" xfId="0" applyNumberFormat="1" applyFont="1" applyBorder="1" applyAlignment="1" quotePrefix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 quotePrefix="1">
      <alignment horizontal="center" vertical="center"/>
    </xf>
    <xf numFmtId="3" fontId="9" fillId="35" borderId="17" xfId="0" applyNumberFormat="1" applyFont="1" applyFill="1" applyBorder="1" applyAlignment="1">
      <alignment horizontal="right" vertical="center"/>
    </xf>
    <xf numFmtId="3" fontId="9" fillId="35" borderId="17" xfId="0" applyNumberFormat="1" applyFont="1" applyFill="1" applyBorder="1" applyAlignment="1">
      <alignment horizontal="right" vertical="center"/>
    </xf>
    <xf numFmtId="3" fontId="9" fillId="35" borderId="17" xfId="0" applyNumberFormat="1" applyFont="1" applyFill="1" applyBorder="1" applyAlignment="1">
      <alignment horizontal="right"/>
    </xf>
    <xf numFmtId="3" fontId="7" fillId="35" borderId="17" xfId="0" applyNumberFormat="1" applyFont="1" applyFill="1" applyBorder="1" applyAlignment="1">
      <alignment horizontal="right" vertical="center" wrapText="1"/>
    </xf>
    <xf numFmtId="3" fontId="13" fillId="35" borderId="17" xfId="0" applyNumberFormat="1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left" vertical="center" wrapText="1"/>
    </xf>
    <xf numFmtId="3" fontId="9" fillId="36" borderId="13" xfId="0" applyNumberFormat="1" applyFont="1" applyFill="1" applyBorder="1" applyAlignment="1">
      <alignment vertical="center" wrapText="1"/>
    </xf>
    <xf numFmtId="3" fontId="9" fillId="36" borderId="13" xfId="0" applyNumberFormat="1" applyFont="1" applyFill="1" applyBorder="1" applyAlignment="1">
      <alignment horizontal="right" vertical="center"/>
    </xf>
    <xf numFmtId="3" fontId="9" fillId="36" borderId="35" xfId="0" applyNumberFormat="1" applyFont="1" applyFill="1" applyBorder="1" applyAlignment="1">
      <alignment horizontal="right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center" wrapText="1"/>
    </xf>
    <xf numFmtId="3" fontId="9" fillId="35" borderId="43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left" vertical="center" wrapText="1"/>
    </xf>
    <xf numFmtId="3" fontId="9" fillId="36" borderId="13" xfId="0" applyNumberFormat="1" applyFont="1" applyFill="1" applyBorder="1" applyAlignment="1">
      <alignment vertical="center"/>
    </xf>
    <xf numFmtId="3" fontId="10" fillId="36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>
      <alignment vertical="center"/>
    </xf>
    <xf numFmtId="0" fontId="10" fillId="36" borderId="13" xfId="0" applyFont="1" applyFill="1" applyBorder="1" applyAlignment="1">
      <alignment horizontal="left" vertical="center" wrapText="1"/>
    </xf>
    <xf numFmtId="3" fontId="10" fillId="36" borderId="13" xfId="0" applyNumberFormat="1" applyFont="1" applyFill="1" applyBorder="1" applyAlignment="1">
      <alignment vertical="center"/>
    </xf>
    <xf numFmtId="0" fontId="9" fillId="36" borderId="12" xfId="0" applyFont="1" applyFill="1" applyBorder="1" applyAlignment="1">
      <alignment horizontal="center" vertical="center"/>
    </xf>
    <xf numFmtId="3" fontId="9" fillId="36" borderId="35" xfId="0" applyNumberFormat="1" applyFont="1" applyFill="1" applyBorder="1" applyAlignment="1">
      <alignment horizontal="right" vertical="center"/>
    </xf>
    <xf numFmtId="3" fontId="10" fillId="36" borderId="35" xfId="0" applyNumberFormat="1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72" fillId="0" borderId="0" xfId="0" applyNumberFormat="1" applyFont="1" applyAlignment="1" quotePrefix="1">
      <alignment horizontal="left" vertical="center" wrapText="1"/>
    </xf>
    <xf numFmtId="0" fontId="9" fillId="35" borderId="10" xfId="0" applyFont="1" applyFill="1" applyBorder="1" applyAlignment="1">
      <alignment horizontal="center"/>
    </xf>
    <xf numFmtId="3" fontId="9" fillId="35" borderId="13" xfId="0" applyNumberFormat="1" applyFont="1" applyFill="1" applyBorder="1" applyAlignment="1">
      <alignment horizontal="right" wrapText="1"/>
    </xf>
    <xf numFmtId="0" fontId="9" fillId="36" borderId="12" xfId="0" applyFont="1" applyFill="1" applyBorder="1" applyAlignment="1">
      <alignment horizontal="center"/>
    </xf>
    <xf numFmtId="3" fontId="9" fillId="36" borderId="13" xfId="0" applyNumberFormat="1" applyFont="1" applyFill="1" applyBorder="1" applyAlignment="1">
      <alignment horizontal="right" wrapText="1"/>
    </xf>
    <xf numFmtId="3" fontId="10" fillId="35" borderId="13" xfId="0" applyNumberFormat="1" applyFont="1" applyFill="1" applyBorder="1" applyAlignment="1">
      <alignment horizontal="right" vertical="center"/>
    </xf>
    <xf numFmtId="0" fontId="10" fillId="39" borderId="13" xfId="0" applyFont="1" applyFill="1" applyBorder="1" applyAlignment="1">
      <alignment horizontal="left" vertical="center" wrapText="1"/>
    </xf>
    <xf numFmtId="3" fontId="10" fillId="39" borderId="13" xfId="0" applyNumberFormat="1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center"/>
    </xf>
    <xf numFmtId="3" fontId="10" fillId="35" borderId="35" xfId="0" applyNumberFormat="1" applyFont="1" applyFill="1" applyBorder="1" applyAlignment="1">
      <alignment horizontal="right" vertical="center"/>
    </xf>
    <xf numFmtId="0" fontId="10" fillId="39" borderId="12" xfId="0" applyFont="1" applyFill="1" applyBorder="1" applyAlignment="1">
      <alignment horizontal="center" vertical="center"/>
    </xf>
    <xf numFmtId="3" fontId="10" fillId="39" borderId="35" xfId="0" applyNumberFormat="1" applyFont="1" applyFill="1" applyBorder="1" applyAlignment="1">
      <alignment horizontal="right" vertical="center"/>
    </xf>
    <xf numFmtId="0" fontId="10" fillId="35" borderId="12" xfId="0" applyFont="1" applyFill="1" applyBorder="1" applyAlignment="1">
      <alignment horizontal="center" vertical="center"/>
    </xf>
    <xf numFmtId="3" fontId="9" fillId="35" borderId="44" xfId="0" applyNumberFormat="1" applyFont="1" applyFill="1" applyBorder="1" applyAlignment="1" quotePrefix="1">
      <alignment horizontal="right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horizontal="right" vertical="center" wrapText="1"/>
    </xf>
    <xf numFmtId="3" fontId="9" fillId="36" borderId="11" xfId="0" applyNumberFormat="1" applyFont="1" applyFill="1" applyBorder="1" applyAlignment="1">
      <alignment horizontal="right" vertical="center"/>
    </xf>
    <xf numFmtId="3" fontId="9" fillId="36" borderId="23" xfId="0" applyNumberFormat="1" applyFont="1" applyFill="1" applyBorder="1" applyAlignment="1">
      <alignment horizontal="right" vertical="center"/>
    </xf>
    <xf numFmtId="3" fontId="9" fillId="36" borderId="13" xfId="0" applyNumberFormat="1" applyFont="1" applyFill="1" applyBorder="1" applyAlignment="1">
      <alignment horizontal="right" vertical="center" wrapText="1"/>
    </xf>
    <xf numFmtId="3" fontId="9" fillId="35" borderId="13" xfId="0" applyNumberFormat="1" applyFont="1" applyFill="1" applyBorder="1" applyAlignment="1">
      <alignment horizontal="right"/>
    </xf>
    <xf numFmtId="3" fontId="9" fillId="36" borderId="13" xfId="0" applyNumberFormat="1" applyFont="1" applyFill="1" applyBorder="1" applyAlignment="1">
      <alignment horizontal="right" vertical="center" wrapText="1"/>
    </xf>
    <xf numFmtId="3" fontId="9" fillId="36" borderId="13" xfId="0" applyNumberFormat="1" applyFont="1" applyFill="1" applyBorder="1" applyAlignment="1">
      <alignment horizontal="right"/>
    </xf>
    <xf numFmtId="3" fontId="9" fillId="0" borderId="45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35" borderId="44" xfId="0" applyNumberFormat="1" applyFont="1" applyFill="1" applyBorder="1" applyAlignment="1" quotePrefix="1">
      <alignment horizontal="right" vertical="center"/>
    </xf>
    <xf numFmtId="3" fontId="10" fillId="0" borderId="1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7" fillId="36" borderId="13" xfId="0" applyNumberFormat="1" applyFont="1" applyFill="1" applyBorder="1" applyAlignment="1">
      <alignment vertical="center"/>
    </xf>
    <xf numFmtId="0" fontId="9" fillId="40" borderId="12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left" vertical="center" wrapText="1"/>
    </xf>
    <xf numFmtId="3" fontId="9" fillId="40" borderId="13" xfId="0" applyNumberFormat="1" applyFont="1" applyFill="1" applyBorder="1" applyAlignment="1">
      <alignment horizontal="right" vertical="center" wrapText="1"/>
    </xf>
    <xf numFmtId="3" fontId="9" fillId="40" borderId="13" xfId="0" applyNumberFormat="1" applyFont="1" applyFill="1" applyBorder="1" applyAlignment="1">
      <alignment horizontal="right" vertical="center"/>
    </xf>
    <xf numFmtId="3" fontId="9" fillId="40" borderId="35" xfId="0" applyNumberFormat="1" applyFont="1" applyFill="1" applyBorder="1" applyAlignment="1">
      <alignment horizontal="right" vertical="center"/>
    </xf>
    <xf numFmtId="3" fontId="10" fillId="36" borderId="13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Fill="1" applyBorder="1" applyAlignment="1">
      <alignment horizontal="right" vertical="center"/>
    </xf>
    <xf numFmtId="3" fontId="9" fillId="35" borderId="11" xfId="0" applyNumberFormat="1" applyFont="1" applyFill="1" applyBorder="1" applyAlignment="1">
      <alignment/>
    </xf>
    <xf numFmtId="3" fontId="9" fillId="36" borderId="13" xfId="0" applyNumberFormat="1" applyFont="1" applyFill="1" applyBorder="1" applyAlignment="1">
      <alignment/>
    </xf>
    <xf numFmtId="3" fontId="9" fillId="35" borderId="19" xfId="0" applyNumberFormat="1" applyFont="1" applyFill="1" applyBorder="1" applyAlignment="1">
      <alignment/>
    </xf>
    <xf numFmtId="3" fontId="9" fillId="35" borderId="19" xfId="0" applyNumberFormat="1" applyFont="1" applyFill="1" applyBorder="1" applyAlignment="1">
      <alignment horizontal="right" vertical="center"/>
    </xf>
    <xf numFmtId="3" fontId="9" fillId="35" borderId="25" xfId="0" applyNumberFormat="1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 quotePrefix="1">
      <alignment horizontal="right" vertical="center"/>
    </xf>
    <xf numFmtId="3" fontId="9" fillId="36" borderId="0" xfId="0" applyNumberFormat="1" applyFont="1" applyFill="1" applyBorder="1" applyAlignment="1">
      <alignment horizontal="right" vertical="center" wrapText="1"/>
    </xf>
    <xf numFmtId="3" fontId="9" fillId="35" borderId="17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 vertical="center"/>
    </xf>
    <xf numFmtId="3" fontId="9" fillId="35" borderId="11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 quotePrefix="1">
      <alignment horizontal="center" vertical="center" wrapText="1"/>
    </xf>
    <xf numFmtId="3" fontId="8" fillId="0" borderId="35" xfId="0" applyNumberFormat="1" applyFont="1" applyBorder="1" applyAlignment="1" quotePrefix="1">
      <alignment horizontal="center" vertical="center" wrapText="1"/>
    </xf>
    <xf numFmtId="3" fontId="7" fillId="35" borderId="32" xfId="0" applyNumberFormat="1" applyFont="1" applyFill="1" applyBorder="1" applyAlignment="1" quotePrefix="1">
      <alignment horizontal="center" vertical="center" wrapText="1"/>
    </xf>
    <xf numFmtId="3" fontId="7" fillId="35" borderId="36" xfId="0" applyNumberFormat="1" applyFont="1" applyFill="1" applyBorder="1" applyAlignment="1" quotePrefix="1">
      <alignment horizontal="center" vertical="center" wrapText="1"/>
    </xf>
    <xf numFmtId="3" fontId="9" fillId="0" borderId="4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horizontal="right" vertical="center"/>
    </xf>
    <xf numFmtId="3" fontId="10" fillId="0" borderId="46" xfId="0" applyNumberFormat="1" applyFont="1" applyBorder="1" applyAlignment="1">
      <alignment horizontal="right" vertical="center"/>
    </xf>
    <xf numFmtId="3" fontId="10" fillId="35" borderId="19" xfId="0" applyNumberFormat="1" applyFont="1" applyFill="1" applyBorder="1" applyAlignment="1">
      <alignment horizontal="right" vertical="center"/>
    </xf>
    <xf numFmtId="3" fontId="10" fillId="35" borderId="25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/>
    </xf>
    <xf numFmtId="3" fontId="10" fillId="33" borderId="23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vertical="center"/>
    </xf>
    <xf numFmtId="3" fontId="9" fillId="35" borderId="47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 quotePrefix="1">
      <alignment horizontal="left" vertical="center"/>
    </xf>
    <xf numFmtId="3" fontId="9" fillId="0" borderId="11" xfId="0" applyNumberFormat="1" applyFont="1" applyBorder="1" applyAlignment="1" quotePrefix="1">
      <alignment horizontal="center" vertical="center"/>
    </xf>
    <xf numFmtId="49" fontId="9" fillId="33" borderId="12" xfId="0" applyNumberFormat="1" applyFont="1" applyFill="1" applyBorder="1" applyAlignment="1" quotePrefix="1">
      <alignment horizontal="center" vertical="center"/>
    </xf>
    <xf numFmtId="49" fontId="9" fillId="33" borderId="22" xfId="0" applyNumberFormat="1" applyFont="1" applyFill="1" applyBorder="1" applyAlignment="1" quotePrefix="1">
      <alignment horizontal="center" vertical="center"/>
    </xf>
    <xf numFmtId="3" fontId="10" fillId="33" borderId="20" xfId="0" applyNumberFormat="1" applyFont="1" applyFill="1" applyBorder="1" applyAlignment="1" quotePrefix="1">
      <alignment horizontal="left" vertical="center"/>
    </xf>
    <xf numFmtId="3" fontId="9" fillId="33" borderId="20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5" xfId="0" applyNumberFormat="1" applyFont="1" applyFill="1" applyBorder="1" applyAlignment="1">
      <alignment horizontal="right" vertical="center"/>
    </xf>
    <xf numFmtId="3" fontId="10" fillId="33" borderId="45" xfId="0" applyNumberFormat="1" applyFont="1" applyFill="1" applyBorder="1" applyAlignment="1">
      <alignment horizontal="right" vertical="center"/>
    </xf>
    <xf numFmtId="3" fontId="10" fillId="33" borderId="46" xfId="0" applyNumberFormat="1" applyFont="1" applyFill="1" applyBorder="1" applyAlignment="1">
      <alignment horizontal="right" vertical="center"/>
    </xf>
    <xf numFmtId="3" fontId="9" fillId="35" borderId="48" xfId="0" applyNumberFormat="1" applyFont="1" applyFill="1" applyBorder="1" applyAlignment="1">
      <alignment horizontal="right" vertical="center"/>
    </xf>
    <xf numFmtId="3" fontId="9" fillId="36" borderId="10" xfId="0" applyNumberFormat="1" applyFont="1" applyFill="1" applyBorder="1" applyAlignment="1" quotePrefix="1">
      <alignment horizontal="center" vertical="center"/>
    </xf>
    <xf numFmtId="3" fontId="9" fillId="36" borderId="11" xfId="0" applyNumberFormat="1" applyFont="1" applyFill="1" applyBorder="1" applyAlignment="1" quotePrefix="1">
      <alignment horizontal="left" vertical="center"/>
    </xf>
    <xf numFmtId="3" fontId="10" fillId="33" borderId="20" xfId="0" applyNumberFormat="1" applyFont="1" applyFill="1" applyBorder="1" applyAlignment="1">
      <alignment horizontal="right" vertical="center"/>
    </xf>
    <xf numFmtId="3" fontId="9" fillId="35" borderId="17" xfId="0" applyNumberFormat="1" applyFont="1" applyFill="1" applyBorder="1" applyAlignment="1" quotePrefix="1">
      <alignment horizontal="right" vertical="center"/>
    </xf>
    <xf numFmtId="3" fontId="9" fillId="35" borderId="32" xfId="0" applyNumberFormat="1" applyFont="1" applyFill="1" applyBorder="1" applyAlignment="1">
      <alignment horizontal="right" vertical="center"/>
    </xf>
    <xf numFmtId="3" fontId="9" fillId="35" borderId="36" xfId="0" applyNumberFormat="1" applyFont="1" applyFill="1" applyBorder="1" applyAlignment="1">
      <alignment horizontal="right" vertical="center"/>
    </xf>
    <xf numFmtId="3" fontId="9" fillId="35" borderId="25" xfId="0" applyNumberFormat="1" applyFont="1" applyFill="1" applyBorder="1" applyAlignment="1">
      <alignment horizontal="right" vertical="center"/>
    </xf>
    <xf numFmtId="49" fontId="10" fillId="33" borderId="22" xfId="0" applyNumberFormat="1" applyFont="1" applyFill="1" applyBorder="1" applyAlignment="1" quotePrefix="1">
      <alignment horizontal="center" vertical="center"/>
    </xf>
    <xf numFmtId="3" fontId="9" fillId="36" borderId="15" xfId="0" applyNumberFormat="1" applyFont="1" applyFill="1" applyBorder="1" applyAlignment="1" quotePrefix="1">
      <alignment horizontal="left" vertical="center"/>
    </xf>
    <xf numFmtId="3" fontId="9" fillId="36" borderId="15" xfId="0" applyNumberFormat="1" applyFont="1" applyFill="1" applyBorder="1" applyAlignment="1">
      <alignment horizontal="right" vertical="center"/>
    </xf>
    <xf numFmtId="3" fontId="9" fillId="36" borderId="30" xfId="0" applyNumberFormat="1" applyFont="1" applyFill="1" applyBorder="1" applyAlignment="1">
      <alignment horizontal="right" vertical="center"/>
    </xf>
    <xf numFmtId="3" fontId="9" fillId="33" borderId="45" xfId="0" applyNumberFormat="1" applyFont="1" applyFill="1" applyBorder="1" applyAlignment="1">
      <alignment horizontal="right" vertical="center"/>
    </xf>
    <xf numFmtId="49" fontId="9" fillId="36" borderId="29" xfId="0" applyNumberFormat="1" applyFont="1" applyFill="1" applyBorder="1" applyAlignment="1" quotePrefix="1">
      <alignment horizontal="center" vertical="center"/>
    </xf>
    <xf numFmtId="3" fontId="10" fillId="33" borderId="27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49" fontId="9" fillId="36" borderId="49" xfId="0" applyNumberFormat="1" applyFont="1" applyFill="1" applyBorder="1" applyAlignment="1" quotePrefix="1">
      <alignment horizontal="center" vertical="center"/>
    </xf>
    <xf numFmtId="3" fontId="9" fillId="36" borderId="21" xfId="0" applyNumberFormat="1" applyFont="1" applyFill="1" applyBorder="1" applyAlignment="1" quotePrefix="1">
      <alignment horizontal="left" vertical="center"/>
    </xf>
    <xf numFmtId="3" fontId="9" fillId="36" borderId="21" xfId="0" applyNumberFormat="1" applyFont="1" applyFill="1" applyBorder="1" applyAlignment="1">
      <alignment horizontal="right" vertical="center"/>
    </xf>
    <xf numFmtId="3" fontId="9" fillId="36" borderId="27" xfId="0" applyNumberFormat="1" applyFont="1" applyFill="1" applyBorder="1" applyAlignment="1">
      <alignment horizontal="right" vertical="center"/>
    </xf>
    <xf numFmtId="3" fontId="10" fillId="33" borderId="35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9" fillId="40" borderId="13" xfId="0" applyNumberFormat="1" applyFont="1" applyFill="1" applyBorder="1" applyAlignment="1" quotePrefix="1">
      <alignment horizontal="center" vertical="center"/>
    </xf>
    <xf numFmtId="3" fontId="9" fillId="40" borderId="13" xfId="0" applyNumberFormat="1" applyFont="1" applyFill="1" applyBorder="1" applyAlignment="1" quotePrefix="1">
      <alignment horizontal="left" vertical="center"/>
    </xf>
    <xf numFmtId="3" fontId="9" fillId="36" borderId="45" xfId="0" applyNumberFormat="1" applyFont="1" applyFill="1" applyBorder="1" applyAlignment="1" quotePrefix="1">
      <alignment horizontal="left" vertical="center"/>
    </xf>
    <xf numFmtId="3" fontId="9" fillId="36" borderId="45" xfId="0" applyNumberFormat="1" applyFont="1" applyFill="1" applyBorder="1" applyAlignment="1">
      <alignment horizontal="right" vertical="center"/>
    </xf>
    <xf numFmtId="49" fontId="9" fillId="36" borderId="50" xfId="0" applyNumberFormat="1" applyFont="1" applyFill="1" applyBorder="1" applyAlignment="1" quotePrefix="1">
      <alignment horizontal="center" vertical="center"/>
    </xf>
    <xf numFmtId="3" fontId="9" fillId="36" borderId="46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 quotePrefix="1">
      <alignment horizontal="lef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40" borderId="29" xfId="0" applyNumberFormat="1" applyFont="1" applyFill="1" applyBorder="1" applyAlignment="1" quotePrefix="1">
      <alignment horizontal="center" vertical="center"/>
    </xf>
    <xf numFmtId="3" fontId="9" fillId="40" borderId="15" xfId="0" applyNumberFormat="1" applyFont="1" applyFill="1" applyBorder="1" applyAlignment="1" quotePrefix="1">
      <alignment horizontal="left" vertical="center"/>
    </xf>
    <xf numFmtId="3" fontId="9" fillId="40" borderId="15" xfId="0" applyNumberFormat="1" applyFont="1" applyFill="1" applyBorder="1" applyAlignment="1">
      <alignment horizontal="right" vertical="center"/>
    </xf>
    <xf numFmtId="3" fontId="9" fillId="40" borderId="30" xfId="0" applyNumberFormat="1" applyFont="1" applyFill="1" applyBorder="1" applyAlignment="1">
      <alignment horizontal="right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0" borderId="50" xfId="0" applyNumberFormat="1" applyFont="1" applyFill="1" applyBorder="1" applyAlignment="1" quotePrefix="1">
      <alignment horizontal="center" vertical="center"/>
    </xf>
    <xf numFmtId="49" fontId="9" fillId="40" borderId="12" xfId="0" applyNumberFormat="1" applyFont="1" applyFill="1" applyBorder="1" applyAlignment="1" quotePrefix="1">
      <alignment horizontal="center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36" borderId="13" xfId="0" applyNumberFormat="1" applyFont="1" applyFill="1" applyBorder="1" applyAlignment="1" quotePrefix="1">
      <alignment horizontal="left" vertical="center"/>
    </xf>
    <xf numFmtId="49" fontId="9" fillId="36" borderId="12" xfId="0" applyNumberFormat="1" applyFont="1" applyFill="1" applyBorder="1" applyAlignment="1" quotePrefix="1">
      <alignment horizontal="center" vertical="center"/>
    </xf>
    <xf numFmtId="3" fontId="9" fillId="35" borderId="28" xfId="0" applyNumberFormat="1" applyFont="1" applyFill="1" applyBorder="1" applyAlignment="1">
      <alignment horizontal="right" vertical="center"/>
    </xf>
    <xf numFmtId="3" fontId="10" fillId="35" borderId="33" xfId="0" applyNumberFormat="1" applyFont="1" applyFill="1" applyBorder="1" applyAlignment="1">
      <alignment horizontal="right" vertical="center"/>
    </xf>
    <xf numFmtId="3" fontId="9" fillId="36" borderId="13" xfId="0" applyNumberFormat="1" applyFont="1" applyFill="1" applyBorder="1" applyAlignment="1" quotePrefix="1">
      <alignment horizontal="left" vertical="center"/>
    </xf>
    <xf numFmtId="3" fontId="9" fillId="36" borderId="12" xfId="0" applyNumberFormat="1" applyFont="1" applyFill="1" applyBorder="1" applyAlignment="1" quotePrefix="1">
      <alignment horizontal="center" vertical="center"/>
    </xf>
    <xf numFmtId="3" fontId="10" fillId="33" borderId="26" xfId="0" applyNumberFormat="1" applyFont="1" applyFill="1" applyBorder="1" applyAlignment="1">
      <alignment horizontal="right" vertical="center"/>
    </xf>
    <xf numFmtId="3" fontId="5" fillId="35" borderId="17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9" fontId="73" fillId="0" borderId="0" xfId="0" applyNumberFormat="1" applyFont="1" applyFill="1" applyAlignment="1">
      <alignment vertical="center"/>
    </xf>
    <xf numFmtId="49" fontId="74" fillId="0" borderId="0" xfId="0" applyNumberFormat="1" applyFont="1" applyFill="1" applyAlignment="1">
      <alignment vertical="center"/>
    </xf>
    <xf numFmtId="3" fontId="5" fillId="35" borderId="17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 horizontal="right"/>
    </xf>
    <xf numFmtId="3" fontId="9" fillId="0" borderId="37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 quotePrefix="1">
      <alignment horizontal="center"/>
    </xf>
    <xf numFmtId="3" fontId="10" fillId="0" borderId="52" xfId="0" applyNumberFormat="1" applyFont="1" applyBorder="1" applyAlignment="1" quotePrefix="1">
      <alignment horizontal="center"/>
    </xf>
    <xf numFmtId="3" fontId="16" fillId="0" borderId="41" xfId="0" applyNumberFormat="1" applyFont="1" applyBorder="1" applyAlignment="1" quotePrefix="1">
      <alignment horizontal="right"/>
    </xf>
    <xf numFmtId="3" fontId="9" fillId="0" borderId="1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 quotePrefix="1">
      <alignment horizontal="center"/>
    </xf>
    <xf numFmtId="3" fontId="10" fillId="0" borderId="38" xfId="0" applyNumberFormat="1" applyFont="1" applyBorder="1" applyAlignment="1" quotePrefix="1">
      <alignment horizontal="center"/>
    </xf>
    <xf numFmtId="3" fontId="9" fillId="0" borderId="16" xfId="0" applyNumberFormat="1" applyFont="1" applyBorder="1" applyAlignment="1" quotePrefix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" fontId="14" fillId="0" borderId="0" xfId="34" applyNumberFormat="1" applyFont="1" applyBorder="1" applyAlignment="1">
      <alignment horizontal="right" wrapText="1"/>
    </xf>
    <xf numFmtId="4" fontId="13" fillId="0" borderId="0" xfId="34" applyNumberFormat="1" applyFont="1" applyBorder="1" applyAlignment="1">
      <alignment horizontal="right" wrapText="1"/>
    </xf>
    <xf numFmtId="3" fontId="10" fillId="0" borderId="39" xfId="0" applyNumberFormat="1" applyFont="1" applyFill="1" applyBorder="1" applyAlignment="1">
      <alignment horizontal="right" vertical="center"/>
    </xf>
    <xf numFmtId="0" fontId="20" fillId="0" borderId="0" xfId="53" applyFont="1" applyBorder="1" applyAlignment="1">
      <alignment horizontal="left" wrapText="1"/>
      <protection/>
    </xf>
    <xf numFmtId="3" fontId="5" fillId="0" borderId="17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horizontal="right" vertical="center"/>
    </xf>
    <xf numFmtId="3" fontId="10" fillId="0" borderId="54" xfId="0" applyNumberFormat="1" applyFont="1" applyBorder="1" applyAlignment="1">
      <alignment horizontal="right" vertical="center"/>
    </xf>
    <xf numFmtId="0" fontId="9" fillId="36" borderId="10" xfId="0" applyNumberFormat="1" applyFont="1" applyFill="1" applyBorder="1" applyAlignment="1">
      <alignment horizontal="left" vertical="center"/>
    </xf>
    <xf numFmtId="3" fontId="9" fillId="36" borderId="42" xfId="0" applyNumberFormat="1" applyFont="1" applyFill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1" fontId="10" fillId="0" borderId="17" xfId="0" applyNumberFormat="1" applyFont="1" applyFill="1" applyBorder="1" applyAlignment="1">
      <alignment horizontal="right" vertical="center" wrapText="1"/>
    </xf>
    <xf numFmtId="3" fontId="10" fillId="35" borderId="23" xfId="0" applyNumberFormat="1" applyFont="1" applyFill="1" applyBorder="1" applyAlignment="1">
      <alignment horizontal="right" vertical="center"/>
    </xf>
    <xf numFmtId="1" fontId="10" fillId="35" borderId="35" xfId="0" applyNumberFormat="1" applyFont="1" applyFill="1" applyBorder="1" applyAlignment="1">
      <alignment horizontal="right" vertical="center" wrapText="1"/>
    </xf>
    <xf numFmtId="1" fontId="10" fillId="0" borderId="26" xfId="0" applyNumberFormat="1" applyFont="1" applyBorder="1" applyAlignment="1">
      <alignment horizontal="right" vertical="center" wrapText="1"/>
    </xf>
    <xf numFmtId="1" fontId="9" fillId="36" borderId="23" xfId="0" applyNumberFormat="1" applyFont="1" applyFill="1" applyBorder="1" applyAlignment="1">
      <alignment horizontal="right" vertical="center" wrapText="1"/>
    </xf>
    <xf numFmtId="0" fontId="7" fillId="0" borderId="55" xfId="0" applyNumberFormat="1" applyFont="1" applyBorder="1" applyAlignment="1" quotePrefix="1">
      <alignment horizontal="center" vertical="center" wrapText="1"/>
    </xf>
    <xf numFmtId="0" fontId="7" fillId="0" borderId="56" xfId="0" applyNumberFormat="1" applyFont="1" applyBorder="1" applyAlignment="1" quotePrefix="1">
      <alignment horizontal="center" vertical="center" wrapText="1"/>
    </xf>
    <xf numFmtId="3" fontId="7" fillId="0" borderId="56" xfId="0" applyNumberFormat="1" applyFont="1" applyBorder="1" applyAlignment="1">
      <alignment vertical="center" wrapText="1"/>
    </xf>
    <xf numFmtId="3" fontId="7" fillId="0" borderId="56" xfId="0" applyNumberFormat="1" applyFont="1" applyBorder="1" applyAlignment="1" quotePrefix="1">
      <alignment horizontal="right" vertical="center" wrapText="1"/>
    </xf>
    <xf numFmtId="3" fontId="7" fillId="0" borderId="57" xfId="0" applyNumberFormat="1" applyFont="1" applyBorder="1" applyAlignment="1" quotePrefix="1">
      <alignment horizontal="right" vertical="center" wrapText="1"/>
    </xf>
    <xf numFmtId="3" fontId="72" fillId="0" borderId="0" xfId="0" applyNumberFormat="1" applyFont="1" applyBorder="1" applyAlignment="1" quotePrefix="1">
      <alignment horizontal="center" vertical="center" wrapText="1"/>
    </xf>
    <xf numFmtId="3" fontId="72" fillId="0" borderId="58" xfId="0" applyNumberFormat="1" applyFont="1" applyBorder="1" applyAlignment="1" quotePrefix="1">
      <alignment vertical="center" wrapText="1"/>
    </xf>
    <xf numFmtId="3" fontId="8" fillId="0" borderId="45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56" xfId="0" applyNumberFormat="1" applyFont="1" applyBorder="1" applyAlignment="1">
      <alignment horizontal="center"/>
    </xf>
    <xf numFmtId="3" fontId="9" fillId="0" borderId="53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3" fontId="8" fillId="0" borderId="0" xfId="34" applyNumberFormat="1" applyFont="1" applyBorder="1" applyAlignment="1">
      <alignment horizontal="right" wrapText="1"/>
    </xf>
    <xf numFmtId="1" fontId="5" fillId="0" borderId="17" xfId="0" applyNumberFormat="1" applyFont="1" applyBorder="1" applyAlignment="1">
      <alignment horizontal="right" vertical="center" wrapText="1"/>
    </xf>
    <xf numFmtId="0" fontId="8" fillId="0" borderId="13" xfId="0" applyNumberFormat="1" applyFont="1" applyBorder="1" applyAlignment="1" quotePrefix="1">
      <alignment horizontal="center" vertical="center" wrapText="1"/>
    </xf>
    <xf numFmtId="0" fontId="8" fillId="0" borderId="13" xfId="0" applyNumberFormat="1" applyFont="1" applyBorder="1" applyAlignment="1" quotePrefix="1">
      <alignment horizontal="left" vertical="center" wrapText="1"/>
    </xf>
    <xf numFmtId="0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 quotePrefix="1">
      <alignment horizontal="right" vertical="center" wrapText="1"/>
    </xf>
    <xf numFmtId="0" fontId="9" fillId="36" borderId="13" xfId="0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 quotePrefix="1">
      <alignment horizontal="center" vertical="center" wrapText="1"/>
    </xf>
    <xf numFmtId="0" fontId="7" fillId="36" borderId="11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 quotePrefix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right"/>
    </xf>
    <xf numFmtId="0" fontId="9" fillId="36" borderId="22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left" vertical="center" wrapText="1"/>
    </xf>
    <xf numFmtId="3" fontId="9" fillId="36" borderId="20" xfId="0" applyNumberFormat="1" applyFont="1" applyFill="1" applyBorder="1" applyAlignment="1">
      <alignment horizontal="right" vertical="center" wrapText="1"/>
    </xf>
    <xf numFmtId="3" fontId="10" fillId="36" borderId="20" xfId="0" applyNumberFormat="1" applyFont="1" applyFill="1" applyBorder="1" applyAlignment="1">
      <alignment horizontal="right" vertical="center"/>
    </xf>
    <xf numFmtId="3" fontId="10" fillId="36" borderId="26" xfId="0" applyNumberFormat="1" applyFont="1" applyFill="1" applyBorder="1" applyAlignment="1">
      <alignment horizontal="right" vertical="center"/>
    </xf>
    <xf numFmtId="0" fontId="10" fillId="36" borderId="37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left" vertical="center" wrapText="1"/>
    </xf>
    <xf numFmtId="3" fontId="10" fillId="36" borderId="0" xfId="0" applyNumberFormat="1" applyFont="1" applyFill="1" applyBorder="1" applyAlignment="1">
      <alignment horizontal="right" vertical="center"/>
    </xf>
    <xf numFmtId="3" fontId="10" fillId="36" borderId="38" xfId="0" applyNumberFormat="1" applyFont="1" applyFill="1" applyBorder="1" applyAlignment="1">
      <alignment horizontal="right" vertical="center"/>
    </xf>
    <xf numFmtId="0" fontId="7" fillId="36" borderId="10" xfId="0" applyNumberFormat="1" applyFont="1" applyFill="1" applyBorder="1" applyAlignment="1" quotePrefix="1">
      <alignment horizontal="center" vertical="center" wrapText="1"/>
    </xf>
    <xf numFmtId="0" fontId="9" fillId="36" borderId="11" xfId="0" applyNumberFormat="1" applyFont="1" applyFill="1" applyBorder="1" applyAlignment="1" quotePrefix="1">
      <alignment horizontal="left" vertical="center" wrapText="1"/>
    </xf>
    <xf numFmtId="3" fontId="7" fillId="36" borderId="23" xfId="0" applyNumberFormat="1" applyFont="1" applyFill="1" applyBorder="1" applyAlignment="1" quotePrefix="1">
      <alignment horizontal="center" vertical="center" wrapText="1"/>
    </xf>
    <xf numFmtId="3" fontId="9" fillId="0" borderId="58" xfId="0" applyNumberFormat="1" applyFont="1" applyFill="1" applyBorder="1" applyAlignment="1">
      <alignment vertical="center"/>
    </xf>
    <xf numFmtId="3" fontId="9" fillId="0" borderId="58" xfId="0" applyNumberFormat="1" applyFont="1" applyBorder="1" applyAlignment="1" quotePrefix="1">
      <alignment horizontal="center" vertical="center"/>
    </xf>
    <xf numFmtId="3" fontId="9" fillId="0" borderId="58" xfId="0" applyNumberFormat="1" applyFont="1" applyBorder="1" applyAlignment="1">
      <alignment horizontal="right" vertical="center"/>
    </xf>
    <xf numFmtId="0" fontId="9" fillId="0" borderId="58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3" fillId="0" borderId="35" xfId="0" applyNumberFormat="1" applyFont="1" applyBorder="1" applyAlignment="1" quotePrefix="1">
      <alignment horizontal="right" vertical="center" wrapText="1"/>
    </xf>
    <xf numFmtId="3" fontId="7" fillId="36" borderId="11" xfId="0" applyNumberFormat="1" applyFont="1" applyFill="1" applyBorder="1" applyAlignment="1" quotePrefix="1">
      <alignment horizontal="right" vertical="center" wrapText="1"/>
    </xf>
    <xf numFmtId="3" fontId="13" fillId="36" borderId="23" xfId="0" applyNumberFormat="1" applyFont="1" applyFill="1" applyBorder="1" applyAlignment="1" quotePrefix="1">
      <alignment horizontal="right" vertical="center" wrapText="1"/>
    </xf>
    <xf numFmtId="3" fontId="7" fillId="0" borderId="34" xfId="0" applyNumberFormat="1" applyFont="1" applyBorder="1" applyAlignment="1" quotePrefix="1">
      <alignment horizontal="center" vertical="center" wrapText="1"/>
    </xf>
    <xf numFmtId="3" fontId="7" fillId="0" borderId="43" xfId="0" applyNumberFormat="1" applyFont="1" applyBorder="1" applyAlignment="1" quotePrefix="1">
      <alignment horizontal="center" vertical="center" wrapText="1"/>
    </xf>
    <xf numFmtId="0" fontId="7" fillId="0" borderId="34" xfId="0" applyNumberFormat="1" applyFont="1" applyBorder="1" applyAlignment="1" quotePrefix="1">
      <alignment horizontal="center" vertical="center" wrapText="1"/>
    </xf>
    <xf numFmtId="0" fontId="7" fillId="0" borderId="43" xfId="0" applyNumberFormat="1" applyFont="1" applyBorder="1" applyAlignment="1" quotePrefix="1">
      <alignment horizontal="center" vertical="center" wrapText="1"/>
    </xf>
    <xf numFmtId="3" fontId="5" fillId="0" borderId="17" xfId="0" applyNumberFormat="1" applyFont="1" applyBorder="1" applyAlignment="1" quotePrefix="1">
      <alignment horizontal="center" vertical="center"/>
    </xf>
    <xf numFmtId="0" fontId="13" fillId="0" borderId="34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20" fillId="0" borderId="0" xfId="53" applyFont="1" applyBorder="1" applyAlignment="1">
      <alignment horizontal="left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3" fontId="9" fillId="35" borderId="60" xfId="0" applyNumberFormat="1" applyFont="1" applyFill="1" applyBorder="1" applyAlignment="1" quotePrefix="1">
      <alignment horizontal="center" vertical="center"/>
    </xf>
    <xf numFmtId="3" fontId="9" fillId="35" borderId="44" xfId="0" applyNumberFormat="1" applyFont="1" applyFill="1" applyBorder="1" applyAlignment="1" quotePrefix="1">
      <alignment horizontal="center" vertical="center"/>
    </xf>
    <xf numFmtId="3" fontId="9" fillId="35" borderId="17" xfId="0" applyNumberFormat="1" applyFont="1" applyFill="1" applyBorder="1" applyAlignment="1" quotePrefix="1">
      <alignment horizontal="center" vertical="center"/>
    </xf>
    <xf numFmtId="0" fontId="13" fillId="0" borderId="17" xfId="0" applyNumberFormat="1" applyFont="1" applyBorder="1" applyAlignment="1" quotePrefix="1">
      <alignment horizontal="center" vertical="center" wrapText="1"/>
    </xf>
    <xf numFmtId="3" fontId="77" fillId="0" borderId="0" xfId="0" applyNumberFormat="1" applyFont="1" applyBorder="1" applyAlignment="1" quotePrefix="1">
      <alignment horizontal="center" vertical="center" wrapText="1"/>
    </xf>
    <xf numFmtId="3" fontId="78" fillId="33" borderId="48" xfId="0" applyNumberFormat="1" applyFont="1" applyFill="1" applyBorder="1" applyAlignment="1" quotePrefix="1">
      <alignment horizontal="center" vertical="center"/>
    </xf>
    <xf numFmtId="3" fontId="78" fillId="33" borderId="24" xfId="0" applyNumberFormat="1" applyFont="1" applyFill="1" applyBorder="1" applyAlignment="1" quotePrefix="1">
      <alignment horizontal="center" vertical="center"/>
    </xf>
    <xf numFmtId="3" fontId="78" fillId="33" borderId="61" xfId="0" applyNumberFormat="1" applyFont="1" applyFill="1" applyBorder="1" applyAlignment="1" quotePrefix="1">
      <alignment horizontal="center" vertical="center"/>
    </xf>
    <xf numFmtId="3" fontId="72" fillId="0" borderId="58" xfId="0" applyNumberFormat="1" applyFont="1" applyBorder="1" applyAlignment="1" quotePrefix="1">
      <alignment horizontal="center" vertical="center" wrapText="1"/>
    </xf>
    <xf numFmtId="3" fontId="77" fillId="0" borderId="58" xfId="0" applyNumberFormat="1" applyFont="1" applyBorder="1" applyAlignment="1" quotePrefix="1">
      <alignment horizontal="center" vertical="center" wrapText="1"/>
    </xf>
    <xf numFmtId="3" fontId="9" fillId="35" borderId="43" xfId="0" applyNumberFormat="1" applyFont="1" applyFill="1" applyBorder="1" applyAlignment="1" quotePrefix="1">
      <alignment horizontal="center" vertical="center"/>
    </xf>
    <xf numFmtId="0" fontId="13" fillId="0" borderId="53" xfId="0" applyNumberFormat="1" applyFont="1" applyBorder="1" applyAlignment="1" quotePrefix="1">
      <alignment horizontal="center" vertical="center" wrapText="1"/>
    </xf>
    <xf numFmtId="0" fontId="13" fillId="0" borderId="16" xfId="0" applyNumberFormat="1" applyFont="1" applyBorder="1" applyAlignment="1" quotePrefix="1">
      <alignment horizontal="center" vertical="center" wrapText="1"/>
    </xf>
    <xf numFmtId="3" fontId="79" fillId="0" borderId="53" xfId="0" applyNumberFormat="1" applyFont="1" applyFill="1" applyBorder="1" applyAlignment="1" quotePrefix="1">
      <alignment horizontal="center" vertical="center"/>
    </xf>
    <xf numFmtId="3" fontId="79" fillId="0" borderId="24" xfId="0" applyNumberFormat="1" applyFont="1" applyFill="1" applyBorder="1" applyAlignment="1" quotePrefix="1">
      <alignment horizontal="center" vertical="center"/>
    </xf>
    <xf numFmtId="3" fontId="79" fillId="0" borderId="61" xfId="0" applyNumberFormat="1" applyFont="1" applyFill="1" applyBorder="1" applyAlignment="1" quotePrefix="1">
      <alignment horizontal="center" vertical="center"/>
    </xf>
    <xf numFmtId="3" fontId="5" fillId="0" borderId="17" xfId="0" applyNumberFormat="1" applyFont="1" applyBorder="1" applyAlignment="1" quotePrefix="1">
      <alignment horizontal="center"/>
    </xf>
    <xf numFmtId="3" fontId="9" fillId="0" borderId="58" xfId="0" applyNumberFormat="1" applyFont="1" applyBorder="1" applyAlignment="1" quotePrefix="1">
      <alignment horizontal="left" vertical="center" wrapText="1"/>
    </xf>
    <xf numFmtId="0" fontId="7" fillId="35" borderId="17" xfId="0" applyNumberFormat="1" applyFont="1" applyFill="1" applyBorder="1" applyAlignment="1" quotePrefix="1">
      <alignment horizontal="left" vertical="center" wrapText="1"/>
    </xf>
    <xf numFmtId="3" fontId="80" fillId="0" borderId="0" xfId="0" applyNumberFormat="1" applyFont="1" applyAlignment="1" quotePrefix="1">
      <alignment horizontal="center" vertical="center"/>
    </xf>
    <xf numFmtId="3" fontId="9" fillId="0" borderId="53" xfId="0" applyNumberFormat="1" applyFont="1" applyBorder="1" applyAlignment="1" quotePrefix="1">
      <alignment horizontal="center" vertical="center"/>
    </xf>
    <xf numFmtId="3" fontId="9" fillId="0" borderId="16" xfId="0" applyNumberFormat="1" applyFont="1" applyBorder="1" applyAlignment="1" quotePrefix="1">
      <alignment horizontal="center" vertical="center"/>
    </xf>
    <xf numFmtId="3" fontId="80" fillId="0" borderId="0" xfId="0" applyNumberFormat="1" applyFont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9" fillId="35" borderId="17" xfId="0" applyNumberFormat="1" applyFont="1" applyFill="1" applyBorder="1" applyAlignment="1" quotePrefix="1">
      <alignment horizontal="center" vertic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9" fillId="35" borderId="53" xfId="0" applyNumberFormat="1" applyFont="1" applyFill="1" applyBorder="1" applyAlignment="1" quotePrefix="1">
      <alignment horizontal="left" vertical="center"/>
    </xf>
    <xf numFmtId="3" fontId="9" fillId="35" borderId="16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41" borderId="0" xfId="0" applyNumberFormat="1" applyFont="1" applyFill="1" applyAlignment="1">
      <alignment horizontal="center" vertical="center"/>
    </xf>
    <xf numFmtId="49" fontId="9" fillId="35" borderId="17" xfId="0" applyNumberFormat="1" applyFont="1" applyFill="1" applyBorder="1" applyAlignment="1" quotePrefix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49" fontId="9" fillId="35" borderId="53" xfId="0" applyNumberFormat="1" applyFont="1" applyFill="1" applyBorder="1" applyAlignment="1" quotePrefix="1">
      <alignment horizontal="left" vertical="center" wrapText="1"/>
    </xf>
    <xf numFmtId="49" fontId="9" fillId="35" borderId="16" xfId="0" applyNumberFormat="1" applyFont="1" applyFill="1" applyBorder="1" applyAlignment="1" quotePrefix="1">
      <alignment horizontal="left" vertical="center" wrapText="1"/>
    </xf>
    <xf numFmtId="49" fontId="9" fillId="35" borderId="53" xfId="0" applyNumberFormat="1" applyFont="1" applyFill="1" applyBorder="1" applyAlignment="1" quotePrefix="1">
      <alignment horizontal="left" vertical="center"/>
    </xf>
    <xf numFmtId="49" fontId="9" fillId="35" borderId="16" xfId="0" applyNumberFormat="1" applyFont="1" applyFill="1" applyBorder="1" applyAlignment="1" quotePrefix="1">
      <alignment horizontal="left" vertical="center"/>
    </xf>
    <xf numFmtId="3" fontId="6" fillId="42" borderId="0" xfId="0" applyNumberFormat="1" applyFont="1" applyFill="1" applyAlignment="1">
      <alignment horizontal="center"/>
    </xf>
    <xf numFmtId="3" fontId="9" fillId="35" borderId="53" xfId="0" applyNumberFormat="1" applyFont="1" applyFill="1" applyBorder="1" applyAlignment="1" quotePrefix="1">
      <alignment horizontal="center" vertical="center"/>
    </xf>
    <xf numFmtId="3" fontId="9" fillId="35" borderId="16" xfId="0" applyNumberFormat="1" applyFont="1" applyFill="1" applyBorder="1" applyAlignment="1" quotePrefix="1">
      <alignment horizontal="center" vertical="center"/>
    </xf>
    <xf numFmtId="3" fontId="9" fillId="0" borderId="62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/>
    </xf>
    <xf numFmtId="3" fontId="9" fillId="0" borderId="54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64" xfId="0" applyNumberFormat="1" applyFont="1" applyBorder="1" applyAlignment="1">
      <alignment horizontal="right" vertical="center"/>
    </xf>
    <xf numFmtId="49" fontId="9" fillId="0" borderId="28" xfId="0" applyNumberFormat="1" applyFont="1" applyBorder="1" applyAlignment="1">
      <alignment horizontal="right" vertical="center"/>
    </xf>
    <xf numFmtId="3" fontId="5" fillId="35" borderId="17" xfId="0" applyNumberFormat="1" applyFont="1" applyFill="1" applyBorder="1" applyAlignment="1" quotePrefix="1">
      <alignment horizontal="center"/>
    </xf>
    <xf numFmtId="3" fontId="7" fillId="0" borderId="55" xfId="0" applyNumberFormat="1" applyFont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 wrapText="1"/>
    </xf>
    <xf numFmtId="3" fontId="80" fillId="0" borderId="0" xfId="0" applyNumberFormat="1" applyFont="1" applyAlignment="1">
      <alignment horizontal="center"/>
    </xf>
    <xf numFmtId="3" fontId="80" fillId="0" borderId="0" xfId="0" applyNumberFormat="1" applyFont="1" applyBorder="1" applyAlignment="1" quotePrefix="1">
      <alignment horizontal="center" vertical="center"/>
    </xf>
    <xf numFmtId="3" fontId="72" fillId="0" borderId="0" xfId="0" applyNumberFormat="1" applyFont="1" applyBorder="1" applyAlignment="1" quotePrefix="1">
      <alignment horizontal="center" vertical="center" wrapText="1"/>
    </xf>
    <xf numFmtId="49" fontId="9" fillId="35" borderId="53" xfId="0" applyNumberFormat="1" applyFont="1" applyFill="1" applyBorder="1" applyAlignment="1" quotePrefix="1">
      <alignment horizontal="center" vertical="center" wrapText="1"/>
    </xf>
    <xf numFmtId="49" fontId="9" fillId="35" borderId="16" xfId="0" applyNumberFormat="1" applyFont="1" applyFill="1" applyBorder="1" applyAlignment="1" quotePrefix="1">
      <alignment horizontal="center" vertical="center" wrapText="1"/>
    </xf>
    <xf numFmtId="3" fontId="5" fillId="35" borderId="17" xfId="0" applyNumberFormat="1" applyFont="1" applyFill="1" applyBorder="1" applyAlignment="1" quotePrefix="1">
      <alignment horizontal="center" vertical="center"/>
    </xf>
    <xf numFmtId="3" fontId="82" fillId="33" borderId="48" xfId="0" applyNumberFormat="1" applyFont="1" applyFill="1" applyBorder="1" applyAlignment="1" quotePrefix="1">
      <alignment horizontal="center" vertical="center"/>
    </xf>
    <xf numFmtId="3" fontId="82" fillId="33" borderId="24" xfId="0" applyNumberFormat="1" applyFont="1" applyFill="1" applyBorder="1" applyAlignment="1" quotePrefix="1">
      <alignment horizontal="center" vertical="center"/>
    </xf>
    <xf numFmtId="3" fontId="82" fillId="33" borderId="61" xfId="0" applyNumberFormat="1" applyFont="1" applyFill="1" applyBorder="1" applyAlignment="1" quotePrefix="1">
      <alignment horizontal="center" vertical="center"/>
    </xf>
    <xf numFmtId="3" fontId="9" fillId="32" borderId="58" xfId="0" applyNumberFormat="1" applyFont="1" applyFill="1" applyBorder="1" applyAlignment="1">
      <alignment horizontal="left" vertical="center"/>
    </xf>
    <xf numFmtId="0" fontId="9" fillId="35" borderId="17" xfId="0" applyNumberFormat="1" applyFont="1" applyFill="1" applyBorder="1" applyAlignment="1" quotePrefix="1">
      <alignment horizontal="center" vertical="center"/>
    </xf>
    <xf numFmtId="3" fontId="72" fillId="0" borderId="0" xfId="0" applyNumberFormat="1" applyFont="1" applyAlignment="1" quotePrefix="1">
      <alignment horizontal="left" vertical="center" wrapText="1"/>
    </xf>
    <xf numFmtId="3" fontId="9" fillId="32" borderId="58" xfId="0" applyNumberFormat="1" applyFont="1" applyFill="1" applyBorder="1" applyAlignment="1">
      <alignment horizontal="left"/>
    </xf>
    <xf numFmtId="0" fontId="9" fillId="35" borderId="18" xfId="0" applyNumberFormat="1" applyFont="1" applyFill="1" applyBorder="1" applyAlignment="1" quotePrefix="1">
      <alignment horizontal="center" vertical="center"/>
    </xf>
    <xf numFmtId="0" fontId="9" fillId="35" borderId="19" xfId="0" applyNumberFormat="1" applyFont="1" applyFill="1" applyBorder="1" applyAlignment="1" quotePrefix="1">
      <alignment horizontal="center" vertical="center"/>
    </xf>
    <xf numFmtId="3" fontId="9" fillId="32" borderId="0" xfId="0" applyNumberFormat="1" applyFont="1" applyFill="1" applyAlignment="1">
      <alignment horizontal="left"/>
    </xf>
    <xf numFmtId="49" fontId="9" fillId="0" borderId="53" xfId="0" applyNumberFormat="1" applyFont="1" applyBorder="1" applyAlignment="1">
      <alignment horizontal="right" vertical="center"/>
    </xf>
    <xf numFmtId="49" fontId="9" fillId="0" borderId="61" xfId="0" applyNumberFormat="1" applyFont="1" applyBorder="1" applyAlignment="1">
      <alignment horizontal="right" vertical="center"/>
    </xf>
    <xf numFmtId="49" fontId="9" fillId="0" borderId="55" xfId="0" applyNumberFormat="1" applyFont="1" applyBorder="1" applyAlignment="1">
      <alignment horizontal="right" vertical="center"/>
    </xf>
    <xf numFmtId="49" fontId="9" fillId="0" borderId="56" xfId="0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35" borderId="37" xfId="0" applyNumberFormat="1" applyFont="1" applyFill="1" applyBorder="1" applyAlignment="1" quotePrefix="1">
      <alignment horizontal="center" vertical="center"/>
    </xf>
    <xf numFmtId="3" fontId="9" fillId="35" borderId="38" xfId="0" applyNumberFormat="1" applyFont="1" applyFill="1" applyBorder="1" applyAlignment="1" quotePrefix="1">
      <alignment horizontal="center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3" fontId="9" fillId="35" borderId="18" xfId="0" applyNumberFormat="1" applyFont="1" applyFill="1" applyBorder="1" applyAlignment="1" quotePrefix="1">
      <alignment horizontal="center" vertical="center"/>
    </xf>
    <xf numFmtId="3" fontId="9" fillId="35" borderId="19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0" fontId="7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4" fontId="8" fillId="0" borderId="0" xfId="34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/>
    </xf>
    <xf numFmtId="0" fontId="7" fillId="0" borderId="0" xfId="53" applyFont="1" applyBorder="1" applyAlignment="1">
      <alignment horizontal="right" wrapText="1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Normal_Podaci" xfId="54"/>
    <cellStyle name="Normalno 2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9"/>
  <sheetViews>
    <sheetView tabSelected="1" zoomScale="85" zoomScaleNormal="85" zoomScalePageLayoutView="0" workbookViewId="0" topLeftCell="A1">
      <selection activeCell="J102" sqref="J102"/>
    </sheetView>
  </sheetViews>
  <sheetFormatPr defaultColWidth="9.140625" defaultRowHeight="12.75"/>
  <cols>
    <col min="1" max="1" width="11.57421875" style="2" customWidth="1"/>
    <col min="2" max="2" width="49.140625" style="2" customWidth="1"/>
    <col min="3" max="3" width="17.7109375" style="2" customWidth="1"/>
    <col min="4" max="6" width="17.7109375" style="11" customWidth="1"/>
    <col min="7" max="7" width="14.00390625" style="11" customWidth="1"/>
    <col min="8" max="8" width="15.140625" style="2" customWidth="1"/>
    <col min="9" max="9" width="13.8515625" style="2" customWidth="1"/>
    <col min="10" max="15" width="15.140625" style="2" customWidth="1"/>
    <col min="16" max="16" width="16.7109375" style="2" hidden="1" customWidth="1"/>
    <col min="17" max="17" width="16.421875" style="2" hidden="1" customWidth="1"/>
    <col min="18" max="18" width="12.57421875" style="2" hidden="1" customWidth="1"/>
    <col min="19" max="19" width="15.140625" style="2" customWidth="1"/>
    <col min="20" max="16384" width="9.140625" style="2" customWidth="1"/>
  </cols>
  <sheetData>
    <row r="1" spans="1:10" ht="20.25" customHeight="1">
      <c r="A1" s="556" t="s">
        <v>166</v>
      </c>
      <c r="B1" s="556"/>
      <c r="C1" s="556"/>
      <c r="D1" s="556"/>
      <c r="E1" s="556"/>
      <c r="F1" s="556"/>
      <c r="G1" s="556"/>
      <c r="H1" s="1"/>
      <c r="I1" s="1"/>
      <c r="J1" s="1"/>
    </row>
    <row r="2" spans="1:10" ht="20.25">
      <c r="A2" s="557" t="s">
        <v>174</v>
      </c>
      <c r="B2" s="557"/>
      <c r="C2" s="557"/>
      <c r="D2" s="557"/>
      <c r="E2" s="557"/>
      <c r="F2" s="557"/>
      <c r="G2" s="557"/>
      <c r="H2" s="557"/>
      <c r="I2" s="1"/>
      <c r="J2" s="1"/>
    </row>
    <row r="4" spans="1:7" ht="20.25">
      <c r="A4" s="550" t="s">
        <v>28</v>
      </c>
      <c r="B4" s="550"/>
      <c r="C4" s="550"/>
      <c r="D4" s="550"/>
      <c r="E4" s="550"/>
      <c r="F4" s="550"/>
      <c r="G4" s="550"/>
    </row>
    <row r="5" spans="1:7" s="4" customFormat="1" ht="15">
      <c r="A5" s="3"/>
      <c r="D5" s="5"/>
      <c r="E5" s="5"/>
      <c r="F5" s="5"/>
      <c r="G5" s="5"/>
    </row>
    <row r="6" spans="1:8" ht="15.75" customHeight="1">
      <c r="A6" s="546" t="s">
        <v>29</v>
      </c>
      <c r="B6" s="554" t="s">
        <v>3</v>
      </c>
      <c r="C6" s="554" t="s">
        <v>70</v>
      </c>
      <c r="D6" s="544" t="s">
        <v>167</v>
      </c>
      <c r="E6" s="544" t="s">
        <v>168</v>
      </c>
      <c r="F6" s="544" t="s">
        <v>169</v>
      </c>
      <c r="G6" s="544" t="s">
        <v>71</v>
      </c>
      <c r="H6" s="544" t="s">
        <v>71</v>
      </c>
    </row>
    <row r="7" spans="1:8" ht="31.5" customHeight="1">
      <c r="A7" s="547"/>
      <c r="B7" s="555"/>
      <c r="C7" s="555"/>
      <c r="D7" s="545"/>
      <c r="E7" s="545"/>
      <c r="F7" s="545"/>
      <c r="G7" s="545"/>
      <c r="H7" s="545"/>
    </row>
    <row r="8" spans="1:8" s="74" customFormat="1" ht="12">
      <c r="A8" s="549">
        <v>1</v>
      </c>
      <c r="B8" s="549"/>
      <c r="C8" s="117">
        <v>2</v>
      </c>
      <c r="D8" s="118">
        <v>3</v>
      </c>
      <c r="E8" s="118">
        <v>4</v>
      </c>
      <c r="F8" s="118">
        <v>5</v>
      </c>
      <c r="G8" s="118" t="s">
        <v>72</v>
      </c>
      <c r="H8" s="118" t="s">
        <v>73</v>
      </c>
    </row>
    <row r="9" spans="1:8" s="74" customFormat="1" ht="30" customHeight="1">
      <c r="A9" s="210">
        <v>63</v>
      </c>
      <c r="B9" s="203" t="s">
        <v>34</v>
      </c>
      <c r="C9" s="205">
        <f>SUM(C11:C12)</f>
        <v>10184480</v>
      </c>
      <c r="D9" s="205">
        <f>SUM(D11:D12)</f>
        <v>11409654.17</v>
      </c>
      <c r="E9" s="205">
        <f>SUM(E11:E12)</f>
        <v>11411254</v>
      </c>
      <c r="F9" s="205">
        <f>SUM(F11:F12)</f>
        <v>11131635.16</v>
      </c>
      <c r="G9" s="205">
        <f>F9/C9*100</f>
        <v>109.29998546808477</v>
      </c>
      <c r="H9" s="206">
        <f>F9/E9*100</f>
        <v>97.54962215370895</v>
      </c>
    </row>
    <row r="10" spans="1:8" s="74" customFormat="1" ht="30" customHeight="1">
      <c r="A10" s="211">
        <v>633</v>
      </c>
      <c r="B10" s="212" t="s">
        <v>195</v>
      </c>
      <c r="C10" s="213">
        <v>0</v>
      </c>
      <c r="D10" s="213">
        <v>0</v>
      </c>
      <c r="E10" s="213">
        <v>0</v>
      </c>
      <c r="F10" s="213">
        <v>0</v>
      </c>
      <c r="G10" s="213" t="e">
        <f>F10/C10*100</f>
        <v>#DIV/0!</v>
      </c>
      <c r="H10" s="400" t="e">
        <f>F10/E10*100</f>
        <v>#DIV/0!</v>
      </c>
    </row>
    <row r="11" spans="1:8" ht="30" customHeight="1">
      <c r="A11" s="214">
        <v>636</v>
      </c>
      <c r="B11" s="18" t="s">
        <v>53</v>
      </c>
      <c r="C11" s="84">
        <v>10184480</v>
      </c>
      <c r="D11" s="19">
        <v>11409654.17</v>
      </c>
      <c r="E11" s="19">
        <v>11411254</v>
      </c>
      <c r="F11" s="19">
        <v>11131635.16</v>
      </c>
      <c r="G11" s="213">
        <f>F11/C11*100</f>
        <v>109.29998546808477</v>
      </c>
      <c r="H11" s="143">
        <f>F11/E11*100</f>
        <v>97.54962215370895</v>
      </c>
    </row>
    <row r="12" spans="1:8" ht="30" customHeight="1">
      <c r="A12" s="214">
        <v>638</v>
      </c>
      <c r="B12" s="18" t="s">
        <v>196</v>
      </c>
      <c r="C12" s="84">
        <v>0</v>
      </c>
      <c r="D12" s="19">
        <v>0</v>
      </c>
      <c r="E12" s="19">
        <v>0</v>
      </c>
      <c r="F12" s="19">
        <v>0</v>
      </c>
      <c r="G12" s="213" t="e">
        <f>F12/C12*100</f>
        <v>#DIV/0!</v>
      </c>
      <c r="H12" s="143" t="e">
        <f aca="true" t="shared" si="0" ref="H12:H24">F12/E12*100</f>
        <v>#DIV/0!</v>
      </c>
    </row>
    <row r="13" spans="1:43" s="179" customFormat="1" ht="30" customHeight="1">
      <c r="A13" s="217">
        <v>64</v>
      </c>
      <c r="B13" s="218" t="s">
        <v>170</v>
      </c>
      <c r="C13" s="222">
        <f>SUM(C14)</f>
        <v>6.2</v>
      </c>
      <c r="D13" s="222">
        <f>SUM(D14)</f>
        <v>10</v>
      </c>
      <c r="E13" s="222">
        <f>SUM(E14)</f>
        <v>10</v>
      </c>
      <c r="F13" s="222">
        <f>SUM(F14)</f>
        <v>2.65</v>
      </c>
      <c r="G13" s="223">
        <f>F13/C13*100</f>
        <v>42.74193548387096</v>
      </c>
      <c r="H13" s="231">
        <f>F13/E13*100</f>
        <v>26.5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0"/>
      <c r="AM13" s="180"/>
      <c r="AN13" s="180"/>
      <c r="AO13" s="180"/>
      <c r="AP13" s="180"/>
      <c r="AQ13" s="180"/>
    </row>
    <row r="14" spans="1:43" ht="30" customHeight="1">
      <c r="A14" s="219">
        <v>64132</v>
      </c>
      <c r="B14" s="220" t="s">
        <v>171</v>
      </c>
      <c r="C14" s="84">
        <v>6.2</v>
      </c>
      <c r="D14" s="19">
        <v>10</v>
      </c>
      <c r="E14" s="19">
        <v>10</v>
      </c>
      <c r="F14" s="215">
        <v>2.65</v>
      </c>
      <c r="G14" s="213">
        <f aca="true" t="shared" si="1" ref="G14:G25">F14/C14*100</f>
        <v>42.74193548387096</v>
      </c>
      <c r="H14" s="143">
        <f t="shared" si="0"/>
        <v>26.5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180"/>
      <c r="AM14" s="180"/>
      <c r="AN14" s="180"/>
      <c r="AO14" s="180"/>
      <c r="AP14" s="180"/>
      <c r="AQ14" s="180"/>
    </row>
    <row r="15" spans="1:43" s="179" customFormat="1" ht="30" customHeight="1">
      <c r="A15" s="217">
        <v>652</v>
      </c>
      <c r="B15" s="218" t="s">
        <v>48</v>
      </c>
      <c r="C15" s="222">
        <f>SUM(C16:C17)</f>
        <v>1082171.98</v>
      </c>
      <c r="D15" s="222">
        <f>SUM(D16:D17)</f>
        <v>1116675</v>
      </c>
      <c r="E15" s="222">
        <f>SUM(E16:E17)</f>
        <v>1116675</v>
      </c>
      <c r="F15" s="222">
        <f>SUM(F16:F17)</f>
        <v>1131013.03</v>
      </c>
      <c r="G15" s="223">
        <f>F15/C15*100</f>
        <v>104.51324289508956</v>
      </c>
      <c r="H15" s="231">
        <f>F15/E15*100</f>
        <v>101.28399310452907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180"/>
      <c r="AM15" s="180"/>
      <c r="AN15" s="180"/>
      <c r="AO15" s="180"/>
      <c r="AP15" s="180"/>
      <c r="AQ15" s="180"/>
    </row>
    <row r="16" spans="1:43" ht="15">
      <c r="A16" s="219">
        <v>65264</v>
      </c>
      <c r="B16" s="220" t="s">
        <v>49</v>
      </c>
      <c r="C16" s="84">
        <v>1080325</v>
      </c>
      <c r="D16" s="19">
        <v>1115675</v>
      </c>
      <c r="E16" s="19">
        <v>1115675</v>
      </c>
      <c r="F16" s="19">
        <v>1130575</v>
      </c>
      <c r="G16" s="213">
        <f>F16/C16*100</f>
        <v>104.65137805752897</v>
      </c>
      <c r="H16" s="143">
        <f t="shared" si="0"/>
        <v>101.3355143747059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180"/>
      <c r="AM16" s="180"/>
      <c r="AN16" s="180"/>
      <c r="AO16" s="180"/>
      <c r="AP16" s="180"/>
      <c r="AQ16" s="180"/>
    </row>
    <row r="17" spans="1:43" ht="15">
      <c r="A17" s="219">
        <v>65269</v>
      </c>
      <c r="B17" s="220" t="s">
        <v>117</v>
      </c>
      <c r="C17" s="84">
        <v>1846.98</v>
      </c>
      <c r="D17" s="19">
        <v>1000</v>
      </c>
      <c r="E17" s="19">
        <v>1000</v>
      </c>
      <c r="F17" s="19">
        <v>438.03</v>
      </c>
      <c r="G17" s="213">
        <f t="shared" si="1"/>
        <v>23.716012084592144</v>
      </c>
      <c r="H17" s="143">
        <f t="shared" si="0"/>
        <v>43.803</v>
      </c>
      <c r="AL17" s="180"/>
      <c r="AM17" s="180"/>
      <c r="AN17" s="180"/>
      <c r="AO17" s="180"/>
      <c r="AP17" s="180"/>
      <c r="AQ17" s="180"/>
    </row>
    <row r="18" spans="1:43" s="179" customFormat="1" ht="30" customHeight="1">
      <c r="A18" s="217">
        <v>66</v>
      </c>
      <c r="B18" s="221" t="s">
        <v>43</v>
      </c>
      <c r="C18" s="222">
        <f>SUM(C19:C20)</f>
        <v>8837.52</v>
      </c>
      <c r="D18" s="222">
        <f>SUM(D19:D20)</f>
        <v>6190</v>
      </c>
      <c r="E18" s="222">
        <f>SUM(E19:E20)</f>
        <v>6190</v>
      </c>
      <c r="F18" s="222">
        <f>SUM(F19:F20)</f>
        <v>854.94</v>
      </c>
      <c r="G18" s="223">
        <f t="shared" si="1"/>
        <v>9.673980935828151</v>
      </c>
      <c r="H18" s="231">
        <f t="shared" si="0"/>
        <v>13.811631663974152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80"/>
      <c r="AM18" s="180"/>
      <c r="AN18" s="180"/>
      <c r="AO18" s="180"/>
      <c r="AP18" s="180"/>
      <c r="AQ18" s="180"/>
    </row>
    <row r="19" spans="1:43" ht="30" customHeight="1">
      <c r="A19" s="219">
        <v>66151</v>
      </c>
      <c r="B19" s="189" t="s">
        <v>141</v>
      </c>
      <c r="C19" s="84">
        <v>6945.52</v>
      </c>
      <c r="D19" s="19">
        <v>6190</v>
      </c>
      <c r="E19" s="19">
        <v>6190</v>
      </c>
      <c r="F19" s="19">
        <v>854.94</v>
      </c>
      <c r="G19" s="213">
        <f t="shared" si="1"/>
        <v>12.309229546527833</v>
      </c>
      <c r="H19" s="143">
        <f t="shared" si="0"/>
        <v>13.811631663974152</v>
      </c>
      <c r="AL19" s="180"/>
      <c r="AM19" s="180"/>
      <c r="AN19" s="180"/>
      <c r="AO19" s="180"/>
      <c r="AP19" s="180"/>
      <c r="AQ19" s="180"/>
    </row>
    <row r="20" spans="1:43" ht="30" customHeight="1">
      <c r="A20" s="219">
        <v>66313</v>
      </c>
      <c r="B20" s="189" t="s">
        <v>181</v>
      </c>
      <c r="C20" s="84">
        <v>1892</v>
      </c>
      <c r="D20" s="19">
        <v>0</v>
      </c>
      <c r="E20" s="19">
        <v>0</v>
      </c>
      <c r="F20" s="19">
        <v>0</v>
      </c>
      <c r="G20" s="213">
        <f t="shared" si="1"/>
        <v>0</v>
      </c>
      <c r="H20" s="143" t="e">
        <f t="shared" si="0"/>
        <v>#DIV/0!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180"/>
      <c r="AM20" s="180"/>
      <c r="AN20" s="180"/>
      <c r="AO20" s="180"/>
      <c r="AP20" s="180"/>
      <c r="AQ20" s="180"/>
    </row>
    <row r="21" spans="1:43" s="179" customFormat="1" ht="30" customHeight="1">
      <c r="A21" s="217">
        <v>67</v>
      </c>
      <c r="B21" s="221" t="s">
        <v>37</v>
      </c>
      <c r="C21" s="223">
        <f>SUM(C22:C23)</f>
        <v>676075.36</v>
      </c>
      <c r="D21" s="223">
        <f>SUM(D22:D23)</f>
        <v>617175</v>
      </c>
      <c r="E21" s="223">
        <f>SUM(E22:E23)</f>
        <v>622175</v>
      </c>
      <c r="F21" s="223">
        <f>SUM(F22:F23)</f>
        <v>618421.69</v>
      </c>
      <c r="G21" s="223">
        <f>F21/C21*100</f>
        <v>91.47230125351705</v>
      </c>
      <c r="H21" s="231">
        <f>F21/E21*100</f>
        <v>99.3967436814401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80"/>
      <c r="AM21" s="180"/>
      <c r="AN21" s="180"/>
      <c r="AO21" s="180"/>
      <c r="AP21" s="180"/>
      <c r="AQ21" s="180"/>
    </row>
    <row r="22" spans="1:43" ht="30">
      <c r="A22" s="214">
        <v>6711</v>
      </c>
      <c r="B22" s="18" t="s">
        <v>38</v>
      </c>
      <c r="C22" s="84">
        <v>674825.36</v>
      </c>
      <c r="D22" s="19">
        <v>617175</v>
      </c>
      <c r="E22" s="19">
        <v>622175</v>
      </c>
      <c r="F22" s="19">
        <v>618421.69</v>
      </c>
      <c r="G22" s="213">
        <f>F22/C22*100</f>
        <v>91.6417382417282</v>
      </c>
      <c r="H22" s="143">
        <f>F22/E22*100</f>
        <v>99.3967436814401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180"/>
      <c r="AM22" s="180"/>
      <c r="AN22" s="180"/>
      <c r="AO22" s="180"/>
      <c r="AP22" s="180"/>
      <c r="AQ22" s="180"/>
    </row>
    <row r="23" spans="1:43" ht="30">
      <c r="A23" s="214">
        <v>6712</v>
      </c>
      <c r="B23" s="18" t="s">
        <v>39</v>
      </c>
      <c r="C23" s="84">
        <v>1250</v>
      </c>
      <c r="D23" s="19">
        <v>0</v>
      </c>
      <c r="E23" s="19">
        <v>0</v>
      </c>
      <c r="F23" s="19">
        <v>0</v>
      </c>
      <c r="G23" s="216">
        <f t="shared" si="1"/>
        <v>0</v>
      </c>
      <c r="H23" s="143" t="e">
        <f t="shared" si="0"/>
        <v>#DIV/0!</v>
      </c>
      <c r="AL23" s="180"/>
      <c r="AM23" s="180"/>
      <c r="AN23" s="180"/>
      <c r="AO23" s="180"/>
      <c r="AP23" s="180"/>
      <c r="AQ23" s="180"/>
    </row>
    <row r="24" spans="1:43" s="179" customFormat="1" ht="30" customHeight="1">
      <c r="A24" s="217">
        <v>72</v>
      </c>
      <c r="B24" s="221" t="s">
        <v>172</v>
      </c>
      <c r="C24" s="222">
        <f>SUM(C25)</f>
        <v>1835.4</v>
      </c>
      <c r="D24" s="222">
        <f>SUM(D25)</f>
        <v>2445</v>
      </c>
      <c r="E24" s="222">
        <f>SUM(E25)</f>
        <v>2445</v>
      </c>
      <c r="F24" s="222">
        <f>SUM(F25)</f>
        <v>1835.4</v>
      </c>
      <c r="G24" s="223">
        <f>F24/C24*100</f>
        <v>100</v>
      </c>
      <c r="H24" s="231">
        <f t="shared" si="0"/>
        <v>75.06748466257669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80"/>
      <c r="AM24" s="180"/>
      <c r="AN24" s="180"/>
      <c r="AO24" s="180"/>
      <c r="AP24" s="180"/>
      <c r="AQ24" s="180"/>
    </row>
    <row r="25" spans="1:43" ht="30" customHeight="1">
      <c r="A25" s="219">
        <v>72119</v>
      </c>
      <c r="B25" s="189" t="s">
        <v>173</v>
      </c>
      <c r="C25" s="84">
        <v>1835.4</v>
      </c>
      <c r="D25" s="19">
        <v>2445</v>
      </c>
      <c r="E25" s="19">
        <v>2445</v>
      </c>
      <c r="F25" s="19">
        <v>1835.4</v>
      </c>
      <c r="G25" s="213">
        <f t="shared" si="1"/>
        <v>100</v>
      </c>
      <c r="H25" s="143">
        <f>F25/E25*100</f>
        <v>75.06748466257669</v>
      </c>
      <c r="AL25" s="180"/>
      <c r="AM25" s="180"/>
      <c r="AN25" s="180"/>
      <c r="AO25" s="180"/>
      <c r="AP25" s="180"/>
      <c r="AQ25" s="180"/>
    </row>
    <row r="26" spans="1:43" ht="15">
      <c r="A26" s="169"/>
      <c r="B26" s="71"/>
      <c r="C26" s="170"/>
      <c r="D26" s="20"/>
      <c r="E26" s="20"/>
      <c r="F26" s="20"/>
      <c r="G26" s="467"/>
      <c r="H26" s="466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180"/>
      <c r="AM26" s="180"/>
      <c r="AN26" s="180"/>
      <c r="AO26" s="180"/>
      <c r="AP26" s="180"/>
      <c r="AQ26" s="180"/>
    </row>
    <row r="27" spans="1:37" s="45" customFormat="1" ht="19.5">
      <c r="A27" s="548" t="s">
        <v>244</v>
      </c>
      <c r="B27" s="548"/>
      <c r="C27" s="112">
        <f>SUM(C9,C13,C15,C18,C21,C24)</f>
        <v>11953406.459999999</v>
      </c>
      <c r="D27" s="112">
        <f>SUM(D9,D13,D15,D18,D21,D24)</f>
        <v>13152149.17</v>
      </c>
      <c r="E27" s="112">
        <f>SUM(E9,E13,E15,E18,E21,E24)</f>
        <v>13158749</v>
      </c>
      <c r="F27" s="112">
        <f>SUM(F9,F13,F15,F18,F21,F24)</f>
        <v>12883762.87</v>
      </c>
      <c r="G27" s="112">
        <f>F27/C27*100</f>
        <v>107.78319061694486</v>
      </c>
      <c r="H27" s="465">
        <f>F27/E27*100</f>
        <v>97.91024108750763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ht="15">
      <c r="A28" s="8"/>
      <c r="B28" s="8"/>
      <c r="C28" s="111"/>
      <c r="D28" s="111"/>
      <c r="E28" s="111"/>
      <c r="F28" s="111"/>
      <c r="G28" s="9"/>
      <c r="H28" s="9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ht="14.25" customHeight="1"/>
    <row r="30" spans="1:37" s="119" customFormat="1" ht="28.5" customHeight="1">
      <c r="A30" s="550" t="s">
        <v>27</v>
      </c>
      <c r="B30" s="550"/>
      <c r="C30" s="550"/>
      <c r="D30" s="550"/>
      <c r="E30" s="550"/>
      <c r="F30" s="550"/>
      <c r="G30" s="550"/>
      <c r="H30" s="1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s="119" customFormat="1" ht="15" customHeight="1">
      <c r="A31" s="546" t="s">
        <v>74</v>
      </c>
      <c r="B31" s="554" t="s">
        <v>3</v>
      </c>
      <c r="C31" s="554" t="s">
        <v>70</v>
      </c>
      <c r="D31" s="544" t="s">
        <v>167</v>
      </c>
      <c r="E31" s="544" t="s">
        <v>168</v>
      </c>
      <c r="F31" s="544" t="s">
        <v>169</v>
      </c>
      <c r="G31" s="544" t="s">
        <v>71</v>
      </c>
      <c r="H31" s="544" t="s">
        <v>71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119" customFormat="1" ht="33.75" customHeight="1">
      <c r="A32" s="547"/>
      <c r="B32" s="555"/>
      <c r="C32" s="555"/>
      <c r="D32" s="545"/>
      <c r="E32" s="545"/>
      <c r="F32" s="545"/>
      <c r="G32" s="545"/>
      <c r="H32" s="545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19" customFormat="1" ht="15" customHeight="1">
      <c r="A33" s="549">
        <v>1</v>
      </c>
      <c r="B33" s="549"/>
      <c r="C33" s="117">
        <v>2</v>
      </c>
      <c r="D33" s="118">
        <v>3</v>
      </c>
      <c r="E33" s="118">
        <v>4</v>
      </c>
      <c r="F33" s="118">
        <v>5</v>
      </c>
      <c r="G33" s="118" t="s">
        <v>72</v>
      </c>
      <c r="H33" s="118" t="s">
        <v>73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19" customFormat="1" ht="15" customHeight="1">
      <c r="A34" s="480">
        <v>3</v>
      </c>
      <c r="B34" s="481" t="s">
        <v>237</v>
      </c>
      <c r="C34" s="482">
        <f>SUM(C35,C44,C76,C81)</f>
        <v>11606321.47</v>
      </c>
      <c r="D34" s="482">
        <f>SUM(D35,D44,D76,D81)</f>
        <v>12815717.780000001</v>
      </c>
      <c r="E34" s="482">
        <f>SUM(E35,E44,E76,E81)</f>
        <v>12820717.75</v>
      </c>
      <c r="F34" s="482">
        <f>SUM(F35,F44,F76,F81)</f>
        <v>12202470</v>
      </c>
      <c r="G34" s="483">
        <f aca="true" t="shared" si="2" ref="G34:G58">F34/C34*100</f>
        <v>105.13641235546443</v>
      </c>
      <c r="H34" s="484">
        <f aca="true" t="shared" si="3" ref="H34:H58">F34/E34*100</f>
        <v>95.17774463134094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21" customFormat="1" ht="15" customHeight="1">
      <c r="A35" s="224">
        <v>31</v>
      </c>
      <c r="B35" s="225" t="s">
        <v>7</v>
      </c>
      <c r="C35" s="226">
        <f>SUM(C36,C39,C41)</f>
        <v>9793097.17</v>
      </c>
      <c r="D35" s="226">
        <f>SUM(D36,D39,D41)</f>
        <v>10881411</v>
      </c>
      <c r="E35" s="226">
        <f>SUM(E36,E39,E41)</f>
        <v>10881411</v>
      </c>
      <c r="F35" s="226">
        <v>10792841</v>
      </c>
      <c r="G35" s="226">
        <f t="shared" si="2"/>
        <v>110.20865832989585</v>
      </c>
      <c r="H35" s="227">
        <f t="shared" si="3"/>
        <v>99.18604306004065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s="121" customFormat="1" ht="15" customHeight="1">
      <c r="A36" s="234">
        <v>311</v>
      </c>
      <c r="B36" s="235" t="s">
        <v>8</v>
      </c>
      <c r="C36" s="236">
        <f>SUM(C37:C38)</f>
        <v>8142628.2299999995</v>
      </c>
      <c r="D36" s="236">
        <f>SUM(D37:D38)</f>
        <v>9073271</v>
      </c>
      <c r="E36" s="237">
        <f>SUM(E37:E38)</f>
        <v>9073271</v>
      </c>
      <c r="F36" s="236">
        <f>SUM(F37:F38)</f>
        <v>8988253</v>
      </c>
      <c r="G36" s="236">
        <f t="shared" si="2"/>
        <v>110.38515754513331</v>
      </c>
      <c r="H36" s="238">
        <f t="shared" si="3"/>
        <v>99.0629840109482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121" customFormat="1" ht="15" customHeight="1">
      <c r="A37" s="130">
        <v>3111</v>
      </c>
      <c r="B37" s="71" t="s">
        <v>77</v>
      </c>
      <c r="C37" s="120">
        <v>7719691.88</v>
      </c>
      <c r="D37" s="181">
        <v>8481706</v>
      </c>
      <c r="E37" s="181">
        <v>8481706</v>
      </c>
      <c r="F37" s="120">
        <v>8465302.27</v>
      </c>
      <c r="G37" s="120">
        <f t="shared" si="2"/>
        <v>109.65855116486851</v>
      </c>
      <c r="H37" s="122">
        <f t="shared" si="3"/>
        <v>99.80659869606421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119" customFormat="1" ht="15" customHeight="1">
      <c r="A38" s="130">
        <v>3113</v>
      </c>
      <c r="B38" s="71" t="s">
        <v>175</v>
      </c>
      <c r="C38" s="120">
        <v>422936.35</v>
      </c>
      <c r="D38" s="181">
        <v>591565</v>
      </c>
      <c r="E38" s="181">
        <v>591565</v>
      </c>
      <c r="F38" s="120">
        <v>522950.73</v>
      </c>
      <c r="G38" s="120">
        <f t="shared" si="2"/>
        <v>123.64761978959717</v>
      </c>
      <c r="H38" s="122">
        <f t="shared" si="3"/>
        <v>88.40122894356494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21" customFormat="1" ht="15">
      <c r="A39" s="234">
        <v>312</v>
      </c>
      <c r="B39" s="235" t="s">
        <v>9</v>
      </c>
      <c r="C39" s="236">
        <f>SUM(C40)</f>
        <v>302408.42</v>
      </c>
      <c r="D39" s="236">
        <f>SUM(D40)</f>
        <v>315714</v>
      </c>
      <c r="E39" s="237">
        <f>SUM(E40)</f>
        <v>315714</v>
      </c>
      <c r="F39" s="236">
        <f>SUM(F40)</f>
        <v>321526.04</v>
      </c>
      <c r="G39" s="236">
        <f t="shared" si="2"/>
        <v>106.32178826237708</v>
      </c>
      <c r="H39" s="238">
        <f t="shared" si="3"/>
        <v>101.84091931304916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19" customFormat="1" ht="15">
      <c r="A40" s="130" t="s">
        <v>87</v>
      </c>
      <c r="B40" s="134" t="s">
        <v>9</v>
      </c>
      <c r="C40" s="120">
        <v>302408.42</v>
      </c>
      <c r="D40" s="181">
        <v>315714</v>
      </c>
      <c r="E40" s="181">
        <v>315714</v>
      </c>
      <c r="F40" s="120">
        <v>321526.04</v>
      </c>
      <c r="G40" s="120">
        <f t="shared" si="2"/>
        <v>106.32178826237708</v>
      </c>
      <c r="H40" s="122">
        <f t="shared" si="3"/>
        <v>101.84091931304916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21" customFormat="1" ht="15">
      <c r="A41" s="234">
        <v>313</v>
      </c>
      <c r="B41" s="235" t="s">
        <v>10</v>
      </c>
      <c r="C41" s="236">
        <f>SUM(C42:C43)</f>
        <v>1348060.52</v>
      </c>
      <c r="D41" s="236">
        <f>SUM(D42:D43)</f>
        <v>1492426</v>
      </c>
      <c r="E41" s="237">
        <f>SUM(E42:E43)</f>
        <v>1492426</v>
      </c>
      <c r="F41" s="236">
        <f>SUM(F42:F43)</f>
        <v>1483061.81</v>
      </c>
      <c r="G41" s="236">
        <f t="shared" si="2"/>
        <v>110.01448288093178</v>
      </c>
      <c r="H41" s="238">
        <f t="shared" si="3"/>
        <v>99.37255247496358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19" customFormat="1" ht="15">
      <c r="A42" s="130">
        <v>3132</v>
      </c>
      <c r="B42" s="134" t="s">
        <v>78</v>
      </c>
      <c r="C42" s="120">
        <v>1337066.31</v>
      </c>
      <c r="D42" s="181">
        <v>1492426</v>
      </c>
      <c r="E42" s="181">
        <v>1492426</v>
      </c>
      <c r="F42" s="120">
        <v>1483061.81</v>
      </c>
      <c r="G42" s="120">
        <f t="shared" si="2"/>
        <v>110.91909196335969</v>
      </c>
      <c r="H42" s="122">
        <f t="shared" si="3"/>
        <v>99.37255247496358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19" customFormat="1" ht="15" customHeight="1">
      <c r="A43" s="130">
        <v>3133</v>
      </c>
      <c r="B43" s="134" t="s">
        <v>238</v>
      </c>
      <c r="C43" s="120">
        <v>10994.21</v>
      </c>
      <c r="D43" s="182">
        <v>0</v>
      </c>
      <c r="E43" s="181">
        <v>0</v>
      </c>
      <c r="F43" s="120">
        <v>0</v>
      </c>
      <c r="G43" s="120">
        <f t="shared" si="2"/>
        <v>0</v>
      </c>
      <c r="H43" s="122" t="e">
        <f t="shared" si="3"/>
        <v>#DIV/0!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s="121" customFormat="1" ht="15">
      <c r="A44" s="228">
        <v>32</v>
      </c>
      <c r="B44" s="229" t="s">
        <v>11</v>
      </c>
      <c r="C44" s="223">
        <f>SUM(C45,C50,C57,C67,C69)</f>
        <v>1804675.9800000002</v>
      </c>
      <c r="D44" s="223">
        <f>SUM(D45,D50,D57,D67,D69)</f>
        <v>1916796.7800000003</v>
      </c>
      <c r="E44" s="230">
        <f>SUM(E45,E50,E57,E67,E69)</f>
        <v>1921796.75</v>
      </c>
      <c r="F44" s="223">
        <f>SUM(F45,F50,F57,F67,F69)</f>
        <v>1396931</v>
      </c>
      <c r="G44" s="223">
        <f t="shared" si="2"/>
        <v>77.4061945457932</v>
      </c>
      <c r="H44" s="231">
        <f t="shared" si="3"/>
        <v>72.68880020741008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21" customFormat="1" ht="15">
      <c r="A45" s="234">
        <v>321</v>
      </c>
      <c r="B45" s="235" t="s">
        <v>12</v>
      </c>
      <c r="C45" s="236">
        <f>SUM(C46:C49)</f>
        <v>498647.96</v>
      </c>
      <c r="D45" s="236">
        <f>SUM(D46:D49)</f>
        <v>355734.92000000004</v>
      </c>
      <c r="E45" s="237">
        <f>SUM(E46:E49)</f>
        <v>355735</v>
      </c>
      <c r="F45" s="236">
        <v>288727</v>
      </c>
      <c r="G45" s="236">
        <f t="shared" si="2"/>
        <v>57.90197156326479</v>
      </c>
      <c r="H45" s="238">
        <f t="shared" si="3"/>
        <v>81.16350654279168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19" customFormat="1" ht="15">
      <c r="A46" s="130" t="s">
        <v>79</v>
      </c>
      <c r="B46" s="134" t="s">
        <v>80</v>
      </c>
      <c r="C46" s="120">
        <v>210380.39</v>
      </c>
      <c r="D46" s="181">
        <v>87900</v>
      </c>
      <c r="E46" s="181">
        <v>97102</v>
      </c>
      <c r="F46" s="120">
        <v>63039.48</v>
      </c>
      <c r="G46" s="120">
        <f t="shared" si="2"/>
        <v>29.964522834091145</v>
      </c>
      <c r="H46" s="122">
        <f t="shared" si="3"/>
        <v>64.92088731437046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19" customFormat="1" ht="30">
      <c r="A47" s="130" t="s">
        <v>81</v>
      </c>
      <c r="B47" s="134" t="s">
        <v>13</v>
      </c>
      <c r="C47" s="120">
        <v>245460.44</v>
      </c>
      <c r="D47" s="181">
        <v>201004.92</v>
      </c>
      <c r="E47" s="181">
        <v>191803</v>
      </c>
      <c r="F47" s="120">
        <v>191803.34</v>
      </c>
      <c r="G47" s="120">
        <f t="shared" si="2"/>
        <v>78.14022495844951</v>
      </c>
      <c r="H47" s="122">
        <f t="shared" si="3"/>
        <v>100.00017726521482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119" customFormat="1" ht="15">
      <c r="A48" s="130">
        <v>3213</v>
      </c>
      <c r="B48" s="134" t="s">
        <v>119</v>
      </c>
      <c r="C48" s="120">
        <v>25185.13</v>
      </c>
      <c r="D48" s="181">
        <v>42000</v>
      </c>
      <c r="E48" s="181">
        <v>42000</v>
      </c>
      <c r="F48" s="120">
        <v>15684.6</v>
      </c>
      <c r="G48" s="120">
        <f t="shared" si="2"/>
        <v>62.27722469568352</v>
      </c>
      <c r="H48" s="122">
        <f t="shared" si="3"/>
        <v>37.34428571428571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19" customFormat="1" ht="15">
      <c r="A49" s="130">
        <v>3214</v>
      </c>
      <c r="B49" s="134" t="s">
        <v>120</v>
      </c>
      <c r="C49" s="120">
        <v>17622</v>
      </c>
      <c r="D49" s="181">
        <v>24830</v>
      </c>
      <c r="E49" s="181">
        <v>24830</v>
      </c>
      <c r="F49" s="120">
        <v>18200</v>
      </c>
      <c r="G49" s="120">
        <f t="shared" si="2"/>
        <v>103.27999092044035</v>
      </c>
      <c r="H49" s="122">
        <f t="shared" si="3"/>
        <v>73.29842931937172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121" customFormat="1" ht="15">
      <c r="A50" s="234">
        <v>322</v>
      </c>
      <c r="B50" s="235" t="s">
        <v>14</v>
      </c>
      <c r="C50" s="236">
        <f>SUM(C51:C56)</f>
        <v>261640.45</v>
      </c>
      <c r="D50" s="236">
        <f>SUM(D51:D56)</f>
        <v>376759.59</v>
      </c>
      <c r="E50" s="237">
        <f>SUM(E51:E56)</f>
        <v>374774</v>
      </c>
      <c r="F50" s="236">
        <v>289019</v>
      </c>
      <c r="G50" s="236">
        <f t="shared" si="2"/>
        <v>110.46418854576959</v>
      </c>
      <c r="H50" s="238">
        <f t="shared" si="3"/>
        <v>77.11820990783778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19" customFormat="1" ht="15">
      <c r="A51" s="130" t="s">
        <v>82</v>
      </c>
      <c r="B51" s="134" t="s">
        <v>15</v>
      </c>
      <c r="C51" s="120">
        <v>71222.08</v>
      </c>
      <c r="D51" s="463">
        <v>141683.32</v>
      </c>
      <c r="E51" s="463">
        <v>149254</v>
      </c>
      <c r="F51" s="120">
        <v>108020.14</v>
      </c>
      <c r="G51" s="120">
        <f t="shared" si="2"/>
        <v>151.66664607380181</v>
      </c>
      <c r="H51" s="122">
        <f t="shared" si="3"/>
        <v>72.37336352794564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19" customFormat="1" ht="15">
      <c r="A52" s="130">
        <v>3222</v>
      </c>
      <c r="B52" s="134" t="s">
        <v>121</v>
      </c>
      <c r="C52" s="120">
        <v>6524.58</v>
      </c>
      <c r="D52" s="181">
        <v>22000</v>
      </c>
      <c r="E52" s="181">
        <v>22000</v>
      </c>
      <c r="F52" s="120">
        <v>1792.6</v>
      </c>
      <c r="G52" s="120">
        <f t="shared" si="2"/>
        <v>27.474565412639585</v>
      </c>
      <c r="H52" s="122">
        <f t="shared" si="3"/>
        <v>8.148181818181818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19" customFormat="1" ht="15">
      <c r="A53" s="130" t="s">
        <v>83</v>
      </c>
      <c r="B53" s="134" t="s">
        <v>84</v>
      </c>
      <c r="C53" s="120">
        <v>108628.45</v>
      </c>
      <c r="D53" s="181">
        <v>100000</v>
      </c>
      <c r="E53" s="181">
        <v>86770</v>
      </c>
      <c r="F53" s="120">
        <v>86770.29</v>
      </c>
      <c r="G53" s="120">
        <f t="shared" si="2"/>
        <v>79.87805220455598</v>
      </c>
      <c r="H53" s="122">
        <f t="shared" si="3"/>
        <v>100.00033421689523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119" customFormat="1" ht="30">
      <c r="A54" s="130" t="s">
        <v>85</v>
      </c>
      <c r="B54" s="134" t="s">
        <v>86</v>
      </c>
      <c r="C54" s="120">
        <v>69865.77</v>
      </c>
      <c r="D54" s="181">
        <v>104076.27</v>
      </c>
      <c r="E54" s="181">
        <v>107750</v>
      </c>
      <c r="F54" s="120">
        <v>86815.7</v>
      </c>
      <c r="G54" s="120">
        <f t="shared" si="2"/>
        <v>124.2607073535438</v>
      </c>
      <c r="H54" s="122">
        <f t="shared" si="3"/>
        <v>80.57141531322506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119" customFormat="1" ht="15">
      <c r="A55" s="130">
        <v>3225</v>
      </c>
      <c r="B55" s="134" t="s">
        <v>122</v>
      </c>
      <c r="C55" s="120">
        <v>3637.45</v>
      </c>
      <c r="D55" s="181">
        <v>5000</v>
      </c>
      <c r="E55" s="181">
        <v>5000</v>
      </c>
      <c r="F55" s="120">
        <v>4694.7</v>
      </c>
      <c r="G55" s="120">
        <f t="shared" si="2"/>
        <v>129.06569162462716</v>
      </c>
      <c r="H55" s="122">
        <f t="shared" si="3"/>
        <v>93.894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119" customFormat="1" ht="15">
      <c r="A56" s="130">
        <v>3227</v>
      </c>
      <c r="B56" s="134" t="s">
        <v>123</v>
      </c>
      <c r="C56" s="120">
        <v>1762.12</v>
      </c>
      <c r="D56" s="181">
        <v>4000</v>
      </c>
      <c r="E56" s="181">
        <v>4000</v>
      </c>
      <c r="F56" s="120">
        <v>925.4</v>
      </c>
      <c r="G56" s="120">
        <f t="shared" si="2"/>
        <v>52.516287199509684</v>
      </c>
      <c r="H56" s="122">
        <f t="shared" si="3"/>
        <v>23.135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21" customFormat="1" ht="15">
      <c r="A57" s="234">
        <v>323</v>
      </c>
      <c r="B57" s="235" t="s">
        <v>16</v>
      </c>
      <c r="C57" s="236">
        <f>SUM(C58:C66)</f>
        <v>776430.77</v>
      </c>
      <c r="D57" s="236">
        <f>SUM(D58:D66)</f>
        <v>927507.42</v>
      </c>
      <c r="E57" s="237">
        <f>SUM(E58:E66)</f>
        <v>934079.75</v>
      </c>
      <c r="F57" s="236">
        <v>721150</v>
      </c>
      <c r="G57" s="236">
        <f t="shared" si="2"/>
        <v>92.88014178005851</v>
      </c>
      <c r="H57" s="238">
        <f t="shared" si="3"/>
        <v>77.20432864538601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19" customFormat="1" ht="15">
      <c r="A58" s="130" t="s">
        <v>88</v>
      </c>
      <c r="B58" s="134" t="s">
        <v>89</v>
      </c>
      <c r="C58" s="120">
        <v>82981.28</v>
      </c>
      <c r="D58" s="181">
        <v>54400</v>
      </c>
      <c r="E58" s="181">
        <v>53692</v>
      </c>
      <c r="F58" s="120">
        <v>27163.34</v>
      </c>
      <c r="G58" s="120">
        <f t="shared" si="2"/>
        <v>32.734298627353056</v>
      </c>
      <c r="H58" s="122">
        <f t="shared" si="3"/>
        <v>50.59103777099009</v>
      </c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19" customFormat="1" ht="15">
      <c r="A59" s="130" t="s">
        <v>90</v>
      </c>
      <c r="B59" s="134" t="s">
        <v>91</v>
      </c>
      <c r="C59" s="120">
        <v>141562.33</v>
      </c>
      <c r="D59" s="181">
        <v>137034.69</v>
      </c>
      <c r="E59" s="181">
        <v>135175</v>
      </c>
      <c r="F59" s="120">
        <v>126961.74</v>
      </c>
      <c r="G59" s="120">
        <f aca="true" t="shared" si="4" ref="G59:G66">F59/C59*100</f>
        <v>89.68610505351248</v>
      </c>
      <c r="H59" s="122">
        <f aca="true" t="shared" si="5" ref="H59:H66">F59/E59*100</f>
        <v>93.92398002589236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119" customFormat="1" ht="15">
      <c r="A60" s="130">
        <v>3233</v>
      </c>
      <c r="B60" s="134" t="s">
        <v>182</v>
      </c>
      <c r="C60" s="120">
        <v>0</v>
      </c>
      <c r="D60" s="181">
        <v>2500</v>
      </c>
      <c r="E60" s="181">
        <v>2500</v>
      </c>
      <c r="F60" s="120"/>
      <c r="G60" s="120" t="e">
        <f t="shared" si="4"/>
        <v>#DIV/0!</v>
      </c>
      <c r="H60" s="122">
        <f t="shared" si="5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s="119" customFormat="1" ht="15">
      <c r="A61" s="130" t="s">
        <v>92</v>
      </c>
      <c r="B61" s="134" t="s">
        <v>93</v>
      </c>
      <c r="C61" s="120">
        <v>58569.04</v>
      </c>
      <c r="D61" s="181">
        <v>52986.48</v>
      </c>
      <c r="E61" s="181">
        <v>52056</v>
      </c>
      <c r="F61" s="120">
        <v>52055.85</v>
      </c>
      <c r="G61" s="120">
        <f t="shared" si="4"/>
        <v>88.87946601139441</v>
      </c>
      <c r="H61" s="122">
        <f t="shared" si="5"/>
        <v>99.99971184877823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19" customFormat="1" ht="15">
      <c r="A62" s="130">
        <v>3235</v>
      </c>
      <c r="B62" s="134" t="s">
        <v>124</v>
      </c>
      <c r="C62" s="120">
        <v>46850</v>
      </c>
      <c r="D62" s="181">
        <v>76962.5</v>
      </c>
      <c r="E62" s="181">
        <v>82963</v>
      </c>
      <c r="F62" s="120">
        <v>69737.5</v>
      </c>
      <c r="G62" s="120">
        <f t="shared" si="4"/>
        <v>148.85272145144077</v>
      </c>
      <c r="H62" s="122">
        <f t="shared" si="5"/>
        <v>84.05855622385883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19" customFormat="1" ht="15">
      <c r="A63" s="130">
        <v>3236</v>
      </c>
      <c r="B63" s="134" t="s">
        <v>125</v>
      </c>
      <c r="C63" s="120">
        <v>11000</v>
      </c>
      <c r="D63" s="181">
        <v>16000</v>
      </c>
      <c r="E63" s="181">
        <v>19000</v>
      </c>
      <c r="F63" s="120">
        <v>19000</v>
      </c>
      <c r="G63" s="120">
        <f t="shared" si="4"/>
        <v>172.72727272727272</v>
      </c>
      <c r="H63" s="122">
        <f t="shared" si="5"/>
        <v>100</v>
      </c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19" customFormat="1" ht="15">
      <c r="A64" s="130">
        <v>3237</v>
      </c>
      <c r="B64" s="134" t="s">
        <v>126</v>
      </c>
      <c r="C64" s="120">
        <v>377090.36</v>
      </c>
      <c r="D64" s="181">
        <v>437705</v>
      </c>
      <c r="E64" s="181">
        <v>437705</v>
      </c>
      <c r="F64" s="120">
        <v>343925.6</v>
      </c>
      <c r="G64" s="120">
        <f t="shared" si="4"/>
        <v>91.20508941146095</v>
      </c>
      <c r="H64" s="122">
        <f t="shared" si="5"/>
        <v>78.57474783244423</v>
      </c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19" customFormat="1" ht="15">
      <c r="A65" s="130" t="s">
        <v>94</v>
      </c>
      <c r="B65" s="134" t="s">
        <v>95</v>
      </c>
      <c r="C65" s="120">
        <v>30102.5</v>
      </c>
      <c r="D65" s="181">
        <v>42718.75</v>
      </c>
      <c r="E65" s="181">
        <v>42718.75</v>
      </c>
      <c r="F65" s="120">
        <v>30360</v>
      </c>
      <c r="G65" s="120">
        <f t="shared" si="4"/>
        <v>100.85541068017608</v>
      </c>
      <c r="H65" s="122">
        <f t="shared" si="5"/>
        <v>71.06949524506217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s="119" customFormat="1" ht="15">
      <c r="A66" s="130" t="s">
        <v>96</v>
      </c>
      <c r="B66" s="134" t="s">
        <v>17</v>
      </c>
      <c r="C66" s="120">
        <v>28275.26</v>
      </c>
      <c r="D66" s="181">
        <v>107200</v>
      </c>
      <c r="E66" s="181">
        <v>108270</v>
      </c>
      <c r="F66" s="120">
        <v>51946.13</v>
      </c>
      <c r="G66" s="120">
        <f t="shared" si="4"/>
        <v>183.71583497375443</v>
      </c>
      <c r="H66" s="122">
        <f t="shared" si="5"/>
        <v>47.97832271173917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121" customFormat="1" ht="15">
      <c r="A67" s="234">
        <v>324</v>
      </c>
      <c r="B67" s="235" t="s">
        <v>23</v>
      </c>
      <c r="C67" s="236">
        <f>SUM(C68)</f>
        <v>163422.8</v>
      </c>
      <c r="D67" s="236">
        <f>SUM(D68)</f>
        <v>143000</v>
      </c>
      <c r="E67" s="237">
        <f>SUM(E68)</f>
        <v>143000</v>
      </c>
      <c r="F67" s="236">
        <v>37970</v>
      </c>
      <c r="G67" s="236">
        <f aca="true" t="shared" si="6" ref="G67:G74">F67/C67*100</f>
        <v>23.234212117281068</v>
      </c>
      <c r="H67" s="238">
        <f aca="true" t="shared" si="7" ref="H67:H74">F67/E67*100</f>
        <v>26.55244755244755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119" customFormat="1" ht="15">
      <c r="A68" s="130">
        <v>3241</v>
      </c>
      <c r="B68" s="134" t="s">
        <v>23</v>
      </c>
      <c r="C68" s="120">
        <v>163422.8</v>
      </c>
      <c r="D68" s="181">
        <v>143000</v>
      </c>
      <c r="E68" s="181">
        <v>143000</v>
      </c>
      <c r="F68" s="120">
        <v>37970</v>
      </c>
      <c r="G68" s="120">
        <f t="shared" si="6"/>
        <v>23.234212117281068</v>
      </c>
      <c r="H68" s="122">
        <f t="shared" si="7"/>
        <v>26.55244755244755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21" customFormat="1" ht="15">
      <c r="A69" s="234">
        <v>329</v>
      </c>
      <c r="B69" s="235" t="s">
        <v>18</v>
      </c>
      <c r="C69" s="236">
        <f>SUM(C70:C74)</f>
        <v>104534</v>
      </c>
      <c r="D69" s="236">
        <f>SUM(D70:D74)</f>
        <v>113794.85</v>
      </c>
      <c r="E69" s="237">
        <f>SUM(E70:E74)</f>
        <v>114208</v>
      </c>
      <c r="F69" s="236">
        <v>60065</v>
      </c>
      <c r="G69" s="236">
        <f t="shared" si="6"/>
        <v>57.45977385348308</v>
      </c>
      <c r="H69" s="243">
        <f t="shared" si="7"/>
        <v>52.59263799383581</v>
      </c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19" customFormat="1" ht="15">
      <c r="A70" s="130">
        <v>3292</v>
      </c>
      <c r="B70" s="183" t="s">
        <v>176</v>
      </c>
      <c r="C70" s="120">
        <v>4915</v>
      </c>
      <c r="D70" s="120">
        <v>8314.85</v>
      </c>
      <c r="E70" s="120">
        <v>8728</v>
      </c>
      <c r="F70" s="120">
        <v>4975</v>
      </c>
      <c r="G70" s="120">
        <f t="shared" si="6"/>
        <v>101.22075279755849</v>
      </c>
      <c r="H70" s="122">
        <f t="shared" si="7"/>
        <v>57.000458295142074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19" customFormat="1" ht="15">
      <c r="A71" s="130" t="s">
        <v>99</v>
      </c>
      <c r="B71" s="183" t="s">
        <v>100</v>
      </c>
      <c r="C71" s="120">
        <v>24878</v>
      </c>
      <c r="D71" s="120">
        <v>13500</v>
      </c>
      <c r="E71" s="120">
        <v>13500</v>
      </c>
      <c r="F71" s="120">
        <v>2487</v>
      </c>
      <c r="G71" s="120">
        <f t="shared" si="6"/>
        <v>9.99678430742021</v>
      </c>
      <c r="H71" s="122">
        <f t="shared" si="7"/>
        <v>18.422222222222224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s="119" customFormat="1" ht="15">
      <c r="A72" s="130">
        <v>3294</v>
      </c>
      <c r="B72" s="183" t="s">
        <v>127</v>
      </c>
      <c r="C72" s="120">
        <v>6050</v>
      </c>
      <c r="D72" s="120">
        <v>15000</v>
      </c>
      <c r="E72" s="120">
        <v>15000</v>
      </c>
      <c r="F72" s="120">
        <v>6420</v>
      </c>
      <c r="G72" s="120">
        <f t="shared" si="6"/>
        <v>106.11570247933884</v>
      </c>
      <c r="H72" s="122">
        <f t="shared" si="7"/>
        <v>42.8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s="119" customFormat="1" ht="15">
      <c r="A73" s="130">
        <v>3295</v>
      </c>
      <c r="B73" s="183" t="s">
        <v>101</v>
      </c>
      <c r="C73" s="120">
        <v>31994</v>
      </c>
      <c r="D73" s="120">
        <v>43980</v>
      </c>
      <c r="E73" s="120">
        <v>43980</v>
      </c>
      <c r="F73" s="120">
        <v>35630</v>
      </c>
      <c r="G73" s="120">
        <f t="shared" si="6"/>
        <v>111.3646308682878</v>
      </c>
      <c r="H73" s="122">
        <f t="shared" si="7"/>
        <v>81.01409731696225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s="119" customFormat="1" ht="15">
      <c r="A74" s="131" t="s">
        <v>102</v>
      </c>
      <c r="B74" s="184" t="s">
        <v>18</v>
      </c>
      <c r="C74" s="194">
        <v>36697</v>
      </c>
      <c r="D74" s="194">
        <v>33000</v>
      </c>
      <c r="E74" s="194">
        <v>33000</v>
      </c>
      <c r="F74" s="194">
        <v>10553</v>
      </c>
      <c r="G74" s="120">
        <f t="shared" si="6"/>
        <v>28.757119110553997</v>
      </c>
      <c r="H74" s="122">
        <f t="shared" si="7"/>
        <v>31.97878787878788</v>
      </c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19" customFormat="1" ht="15">
      <c r="A75" s="251" t="s">
        <v>197</v>
      </c>
      <c r="B75" s="247" t="s">
        <v>198</v>
      </c>
      <c r="C75" s="244"/>
      <c r="D75" s="248"/>
      <c r="E75" s="248">
        <v>45654.17</v>
      </c>
      <c r="F75" s="248"/>
      <c r="G75" s="248"/>
      <c r="H75" s="249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21" customFormat="1" ht="15">
      <c r="A76" s="250">
        <v>34</v>
      </c>
      <c r="B76" s="245" t="s">
        <v>19</v>
      </c>
      <c r="C76" s="246">
        <f>SUM(C77)</f>
        <v>8548.32</v>
      </c>
      <c r="D76" s="246">
        <f>SUM(D77)</f>
        <v>11510</v>
      </c>
      <c r="E76" s="246">
        <f>SUM(E77)</f>
        <v>11510</v>
      </c>
      <c r="F76" s="246">
        <v>7553</v>
      </c>
      <c r="G76" s="246">
        <f aca="true" t="shared" si="8" ref="G76:G95">F76/C76*100</f>
        <v>88.35654257210774</v>
      </c>
      <c r="H76" s="476">
        <f aca="true" t="shared" si="9" ref="H76:H95">F76/E76*100</f>
        <v>65.62119895742833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21" customFormat="1" ht="15">
      <c r="A77" s="234">
        <v>343</v>
      </c>
      <c r="B77" s="239" t="s">
        <v>20</v>
      </c>
      <c r="C77" s="236">
        <f>SUM(C78:C80)</f>
        <v>8548.32</v>
      </c>
      <c r="D77" s="236">
        <f>SUM(D78:D80)</f>
        <v>11510</v>
      </c>
      <c r="E77" s="236">
        <f>SUM(E78:E80)</f>
        <v>11510</v>
      </c>
      <c r="F77" s="236">
        <f>SUM(F78:F80)</f>
        <v>7553.200000000001</v>
      </c>
      <c r="G77" s="236">
        <f t="shared" si="8"/>
        <v>88.35888221311323</v>
      </c>
      <c r="H77" s="243">
        <f t="shared" si="9"/>
        <v>65.62293657688967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3" s="119" customFormat="1" ht="15">
      <c r="A78" s="130" t="s">
        <v>103</v>
      </c>
      <c r="B78" s="183" t="s">
        <v>104</v>
      </c>
      <c r="C78" s="120">
        <v>8247.08</v>
      </c>
      <c r="D78" s="120">
        <v>10500</v>
      </c>
      <c r="E78" s="120">
        <v>10500</v>
      </c>
      <c r="F78" s="120">
        <v>7247.31</v>
      </c>
      <c r="G78" s="120">
        <f t="shared" si="8"/>
        <v>87.8772850511939</v>
      </c>
      <c r="H78" s="122">
        <f t="shared" si="9"/>
        <v>69.022</v>
      </c>
      <c r="I78" s="538"/>
      <c r="J78" s="538"/>
      <c r="K78" s="538"/>
      <c r="L78" s="538"/>
      <c r="M78" s="538"/>
      <c r="N78" s="538"/>
      <c r="O78" s="538"/>
      <c r="P78" s="538"/>
      <c r="Q78" s="538"/>
      <c r="R78" s="538"/>
      <c r="S78" s="538"/>
      <c r="T78" s="538"/>
      <c r="U78" s="538"/>
      <c r="V78" s="538"/>
      <c r="W78" s="538"/>
      <c r="X78" s="538"/>
      <c r="Y78" s="538"/>
      <c r="Z78" s="538"/>
      <c r="AA78" s="538"/>
      <c r="AB78" s="538"/>
      <c r="AC78" s="538"/>
      <c r="AD78" s="538"/>
      <c r="AE78" s="538"/>
      <c r="AF78" s="538"/>
      <c r="AG78" s="538"/>
    </row>
    <row r="79" spans="1:33" s="119" customFormat="1" ht="15">
      <c r="A79" s="130">
        <v>3432</v>
      </c>
      <c r="B79" s="183" t="s">
        <v>177</v>
      </c>
      <c r="C79" s="120">
        <v>285.32</v>
      </c>
      <c r="D79" s="120">
        <v>1000</v>
      </c>
      <c r="E79" s="120">
        <v>1000</v>
      </c>
      <c r="F79" s="120">
        <v>302.14</v>
      </c>
      <c r="G79" s="120">
        <f t="shared" si="8"/>
        <v>105.89513528669563</v>
      </c>
      <c r="H79" s="122">
        <f t="shared" si="9"/>
        <v>30.213999999999995</v>
      </c>
      <c r="I79" s="538"/>
      <c r="J79" s="538"/>
      <c r="K79" s="538"/>
      <c r="L79" s="538"/>
      <c r="M79" s="538"/>
      <c r="N79" s="538"/>
      <c r="O79" s="538"/>
      <c r="P79" s="538"/>
      <c r="Q79" s="538"/>
      <c r="R79" s="538"/>
      <c r="S79" s="538"/>
      <c r="T79" s="538"/>
      <c r="U79" s="538"/>
      <c r="V79" s="538"/>
      <c r="W79" s="538"/>
      <c r="X79" s="538"/>
      <c r="Y79" s="538"/>
      <c r="Z79" s="538"/>
      <c r="AA79" s="538"/>
      <c r="AB79" s="538"/>
      <c r="AC79" s="538"/>
      <c r="AD79" s="538"/>
      <c r="AE79" s="538"/>
      <c r="AF79" s="538"/>
      <c r="AG79" s="538"/>
    </row>
    <row r="80" spans="1:33" s="119" customFormat="1" ht="15">
      <c r="A80" s="130">
        <v>3433</v>
      </c>
      <c r="B80" s="183" t="s">
        <v>133</v>
      </c>
      <c r="C80" s="120">
        <v>15.92</v>
      </c>
      <c r="D80" s="120">
        <v>10</v>
      </c>
      <c r="E80" s="120">
        <v>10</v>
      </c>
      <c r="F80" s="120">
        <v>3.75</v>
      </c>
      <c r="G80" s="120">
        <f t="shared" si="8"/>
        <v>23.555276381909547</v>
      </c>
      <c r="H80" s="122">
        <f t="shared" si="9"/>
        <v>37.5</v>
      </c>
      <c r="I80" s="538"/>
      <c r="J80" s="538"/>
      <c r="K80" s="538"/>
      <c r="L80" s="538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8"/>
      <c r="X80" s="538"/>
      <c r="Y80" s="538"/>
      <c r="Z80" s="538"/>
      <c r="AA80" s="538"/>
      <c r="AB80" s="538"/>
      <c r="AC80" s="538"/>
      <c r="AD80" s="538"/>
      <c r="AE80" s="538"/>
      <c r="AF80" s="538"/>
      <c r="AG80" s="538"/>
    </row>
    <row r="81" spans="1:33" s="119" customFormat="1" ht="15">
      <c r="A81" s="228">
        <v>37</v>
      </c>
      <c r="B81" s="232" t="s">
        <v>134</v>
      </c>
      <c r="C81" s="233">
        <f aca="true" t="shared" si="10" ref="C81:E82">SUM(C82)</f>
        <v>0</v>
      </c>
      <c r="D81" s="233">
        <f t="shared" si="10"/>
        <v>6000</v>
      </c>
      <c r="E81" s="233">
        <f t="shared" si="10"/>
        <v>6000</v>
      </c>
      <c r="F81" s="233">
        <v>5145</v>
      </c>
      <c r="G81" s="233" t="e">
        <f t="shared" si="8"/>
        <v>#DIV/0!</v>
      </c>
      <c r="H81" s="477">
        <f t="shared" si="9"/>
        <v>85.75</v>
      </c>
      <c r="I81" s="538"/>
      <c r="J81" s="538"/>
      <c r="K81" s="538"/>
      <c r="L81" s="538"/>
      <c r="M81" s="538"/>
      <c r="N81" s="538"/>
      <c r="O81" s="538"/>
      <c r="P81" s="538"/>
      <c r="Q81" s="538"/>
      <c r="R81" s="538"/>
      <c r="S81" s="538"/>
      <c r="T81" s="538"/>
      <c r="U81" s="538"/>
      <c r="V81" s="538"/>
      <c r="W81" s="538"/>
      <c r="X81" s="538"/>
      <c r="Y81" s="538"/>
      <c r="Z81" s="538"/>
      <c r="AA81" s="538"/>
      <c r="AB81" s="538"/>
      <c r="AC81" s="538"/>
      <c r="AD81" s="538"/>
      <c r="AE81" s="538"/>
      <c r="AF81" s="538"/>
      <c r="AG81" s="538"/>
    </row>
    <row r="82" spans="1:33" s="119" customFormat="1" ht="30">
      <c r="A82" s="234">
        <v>372</v>
      </c>
      <c r="B82" s="239" t="s">
        <v>135</v>
      </c>
      <c r="C82" s="240">
        <f t="shared" si="10"/>
        <v>0</v>
      </c>
      <c r="D82" s="240">
        <f t="shared" si="10"/>
        <v>6000</v>
      </c>
      <c r="E82" s="240">
        <f t="shared" si="10"/>
        <v>6000</v>
      </c>
      <c r="F82" s="240">
        <f>SUM(F83)</f>
        <v>5145</v>
      </c>
      <c r="G82" s="240" t="e">
        <f t="shared" si="8"/>
        <v>#DIV/0!</v>
      </c>
      <c r="H82" s="243">
        <f t="shared" si="9"/>
        <v>85.75</v>
      </c>
      <c r="I82" s="538"/>
      <c r="J82" s="538"/>
      <c r="K82" s="538"/>
      <c r="L82" s="538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8"/>
      <c r="X82" s="538"/>
      <c r="Y82" s="538"/>
      <c r="Z82" s="538"/>
      <c r="AA82" s="538"/>
      <c r="AB82" s="538"/>
      <c r="AC82" s="538"/>
      <c r="AD82" s="538"/>
      <c r="AE82" s="538"/>
      <c r="AF82" s="538"/>
      <c r="AG82" s="538"/>
    </row>
    <row r="83" spans="1:33" s="119" customFormat="1" ht="15">
      <c r="A83" s="131">
        <v>3722</v>
      </c>
      <c r="B83" s="184" t="s">
        <v>136</v>
      </c>
      <c r="C83" s="194">
        <v>0</v>
      </c>
      <c r="D83" s="194">
        <v>6000</v>
      </c>
      <c r="E83" s="194">
        <v>6000</v>
      </c>
      <c r="F83" s="194">
        <v>5145</v>
      </c>
      <c r="G83" s="194" t="e">
        <f t="shared" si="8"/>
        <v>#DIV/0!</v>
      </c>
      <c r="H83" s="478">
        <f t="shared" si="9"/>
        <v>85.75</v>
      </c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  <c r="AE83" s="538"/>
      <c r="AF83" s="538"/>
      <c r="AG83" s="538"/>
    </row>
    <row r="84" spans="1:33" s="119" customFormat="1" ht="15" customHeight="1">
      <c r="A84" s="471">
        <v>4</v>
      </c>
      <c r="B84" s="472" t="s">
        <v>239</v>
      </c>
      <c r="C84" s="473">
        <f>SUM(C85)</f>
        <v>238013.91</v>
      </c>
      <c r="D84" s="473">
        <f>SUM(D85)</f>
        <v>493411.91000000003</v>
      </c>
      <c r="E84" s="473">
        <f>E85</f>
        <v>495011.91000000003</v>
      </c>
      <c r="F84" s="473">
        <f>SUM(F85)</f>
        <v>380217.57999999996</v>
      </c>
      <c r="G84" s="474">
        <f t="shared" si="8"/>
        <v>159.7459493018706</v>
      </c>
      <c r="H84" s="475">
        <f t="shared" si="9"/>
        <v>76.80978423327227</v>
      </c>
      <c r="I84" s="538"/>
      <c r="J84" s="538"/>
      <c r="K84" s="538"/>
      <c r="L84" s="538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8"/>
      <c r="X84" s="538"/>
      <c r="Y84" s="538"/>
      <c r="Z84" s="538"/>
      <c r="AA84" s="538"/>
      <c r="AB84" s="538"/>
      <c r="AC84" s="538"/>
      <c r="AD84" s="538"/>
      <c r="AE84" s="538"/>
      <c r="AF84" s="538"/>
      <c r="AG84" s="538"/>
    </row>
    <row r="85" spans="1:33" s="121" customFormat="1" ht="15" customHeight="1">
      <c r="A85" s="468">
        <v>42</v>
      </c>
      <c r="B85" s="469" t="s">
        <v>22</v>
      </c>
      <c r="C85" s="470">
        <f>SUM(C86,C92,C94)</f>
        <v>238013.91</v>
      </c>
      <c r="D85" s="470">
        <f>SUM(D86,D92,D94)</f>
        <v>493411.91000000003</v>
      </c>
      <c r="E85" s="470">
        <f>SUM(E86,E92,E94)</f>
        <v>495011.91000000003</v>
      </c>
      <c r="F85" s="470">
        <f>SUM(F86,F92,F94)</f>
        <v>380217.57999999996</v>
      </c>
      <c r="G85" s="470">
        <f t="shared" si="8"/>
        <v>159.7459493018706</v>
      </c>
      <c r="H85" s="479">
        <f t="shared" si="9"/>
        <v>76.80978423327227</v>
      </c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39"/>
      <c r="AD85" s="539"/>
      <c r="AE85" s="539"/>
      <c r="AF85" s="539"/>
      <c r="AG85" s="539"/>
    </row>
    <row r="86" spans="1:33" s="121" customFormat="1" ht="15">
      <c r="A86" s="234">
        <v>422</v>
      </c>
      <c r="B86" s="239" t="s">
        <v>21</v>
      </c>
      <c r="C86" s="236">
        <f>SUM(C87:C91)</f>
        <v>225317.71</v>
      </c>
      <c r="D86" s="236">
        <f>SUM(D87:D91)</f>
        <v>473911.91000000003</v>
      </c>
      <c r="E86" s="236">
        <f>SUM(E87:E91)</f>
        <v>473911.91000000003</v>
      </c>
      <c r="F86" s="236">
        <f>SUM(F87:F91)</f>
        <v>362237.82999999996</v>
      </c>
      <c r="G86" s="236">
        <f t="shared" si="8"/>
        <v>160.76758014272377</v>
      </c>
      <c r="H86" s="238">
        <f t="shared" si="9"/>
        <v>76.43568822737541</v>
      </c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39"/>
      <c r="AD86" s="539"/>
      <c r="AE86" s="539"/>
      <c r="AF86" s="539"/>
      <c r="AG86" s="539"/>
    </row>
    <row r="87" spans="1:33" s="119" customFormat="1" ht="15">
      <c r="A87" s="130" t="s">
        <v>105</v>
      </c>
      <c r="B87" s="183" t="s">
        <v>106</v>
      </c>
      <c r="C87" s="120">
        <v>53404</v>
      </c>
      <c r="D87" s="120">
        <v>113311.1</v>
      </c>
      <c r="E87" s="120">
        <v>113311.1</v>
      </c>
      <c r="F87" s="120">
        <v>75449.97</v>
      </c>
      <c r="G87" s="120">
        <f t="shared" si="8"/>
        <v>141.28149576810728</v>
      </c>
      <c r="H87" s="122">
        <f t="shared" si="9"/>
        <v>66.58656565861597</v>
      </c>
      <c r="I87" s="538"/>
      <c r="J87" s="538"/>
      <c r="K87" s="538"/>
      <c r="L87" s="538"/>
      <c r="M87" s="538"/>
      <c r="N87" s="538"/>
      <c r="O87" s="538"/>
      <c r="P87" s="538"/>
      <c r="Q87" s="538"/>
      <c r="R87" s="538"/>
      <c r="S87" s="538"/>
      <c r="T87" s="538"/>
      <c r="U87" s="538"/>
      <c r="V87" s="538"/>
      <c r="W87" s="538"/>
      <c r="X87" s="538"/>
      <c r="Y87" s="538"/>
      <c r="Z87" s="538"/>
      <c r="AA87" s="538"/>
      <c r="AB87" s="538"/>
      <c r="AC87" s="538"/>
      <c r="AD87" s="538"/>
      <c r="AE87" s="538"/>
      <c r="AF87" s="538"/>
      <c r="AG87" s="538"/>
    </row>
    <row r="88" spans="1:33" s="119" customFormat="1" ht="15">
      <c r="A88" s="131" t="s">
        <v>107</v>
      </c>
      <c r="B88" s="184" t="s">
        <v>108</v>
      </c>
      <c r="C88" s="120">
        <v>0</v>
      </c>
      <c r="D88" s="120">
        <v>10000</v>
      </c>
      <c r="E88" s="120">
        <v>10000</v>
      </c>
      <c r="F88" s="120">
        <v>4031.7</v>
      </c>
      <c r="G88" s="120" t="e">
        <f t="shared" si="8"/>
        <v>#DIV/0!</v>
      </c>
      <c r="H88" s="122">
        <f t="shared" si="9"/>
        <v>40.317</v>
      </c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  <c r="X88" s="538"/>
      <c r="Y88" s="538"/>
      <c r="Z88" s="538"/>
      <c r="AA88" s="538"/>
      <c r="AB88" s="538"/>
      <c r="AC88" s="538"/>
      <c r="AD88" s="538"/>
      <c r="AE88" s="538"/>
      <c r="AF88" s="538"/>
      <c r="AG88" s="538"/>
    </row>
    <row r="89" spans="1:33" s="119" customFormat="1" ht="15">
      <c r="A89" s="172">
        <v>4223</v>
      </c>
      <c r="B89" s="173" t="s">
        <v>183</v>
      </c>
      <c r="C89" s="120">
        <v>0</v>
      </c>
      <c r="D89" s="120">
        <v>15000</v>
      </c>
      <c r="E89" s="120">
        <v>15000</v>
      </c>
      <c r="F89" s="120">
        <v>0</v>
      </c>
      <c r="G89" s="120" t="e">
        <f t="shared" si="8"/>
        <v>#DIV/0!</v>
      </c>
      <c r="H89" s="122">
        <f t="shared" si="9"/>
        <v>0</v>
      </c>
      <c r="I89" s="538"/>
      <c r="J89" s="538"/>
      <c r="K89" s="538"/>
      <c r="L89" s="538"/>
      <c r="M89" s="538"/>
      <c r="N89" s="538"/>
      <c r="O89" s="538"/>
      <c r="P89" s="538"/>
      <c r="Q89" s="538"/>
      <c r="R89" s="538"/>
      <c r="S89" s="538"/>
      <c r="T89" s="538"/>
      <c r="U89" s="538"/>
      <c r="V89" s="538"/>
      <c r="W89" s="538"/>
      <c r="X89" s="538"/>
      <c r="Y89" s="538"/>
      <c r="Z89" s="538"/>
      <c r="AA89" s="538"/>
      <c r="AB89" s="538"/>
      <c r="AC89" s="538"/>
      <c r="AD89" s="538"/>
      <c r="AE89" s="538"/>
      <c r="AF89" s="538"/>
      <c r="AG89" s="538"/>
    </row>
    <row r="90" spans="1:33" s="119" customFormat="1" ht="15">
      <c r="A90" s="172">
        <v>4226</v>
      </c>
      <c r="B90" s="173" t="s">
        <v>130</v>
      </c>
      <c r="C90" s="120">
        <v>171913.71</v>
      </c>
      <c r="D90" s="120">
        <v>315600.81</v>
      </c>
      <c r="E90" s="120">
        <v>315600.81</v>
      </c>
      <c r="F90" s="120">
        <v>260813.55</v>
      </c>
      <c r="G90" s="120">
        <f t="shared" si="8"/>
        <v>151.71189662534766</v>
      </c>
      <c r="H90" s="122">
        <f t="shared" si="9"/>
        <v>82.64032972538948</v>
      </c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8"/>
      <c r="X90" s="538"/>
      <c r="Y90" s="538"/>
      <c r="Z90" s="538"/>
      <c r="AA90" s="538"/>
      <c r="AB90" s="538"/>
      <c r="AC90" s="538"/>
      <c r="AD90" s="538"/>
      <c r="AE90" s="538"/>
      <c r="AF90" s="538"/>
      <c r="AG90" s="538"/>
    </row>
    <row r="91" spans="1:33" s="119" customFormat="1" ht="15">
      <c r="A91" s="172">
        <v>4227</v>
      </c>
      <c r="B91" s="173" t="s">
        <v>178</v>
      </c>
      <c r="C91" s="120">
        <v>0</v>
      </c>
      <c r="D91" s="120">
        <v>20000</v>
      </c>
      <c r="E91" s="120">
        <v>20000</v>
      </c>
      <c r="F91" s="120">
        <v>21942.61</v>
      </c>
      <c r="G91" s="120" t="e">
        <f t="shared" si="8"/>
        <v>#DIV/0!</v>
      </c>
      <c r="H91" s="122">
        <f t="shared" si="9"/>
        <v>109.71305</v>
      </c>
      <c r="I91" s="538"/>
      <c r="J91" s="538"/>
      <c r="K91" s="538"/>
      <c r="L91" s="538"/>
      <c r="M91" s="538"/>
      <c r="N91" s="538"/>
      <c r="O91" s="538"/>
      <c r="P91" s="538"/>
      <c r="Q91" s="538"/>
      <c r="R91" s="538"/>
      <c r="S91" s="538"/>
      <c r="T91" s="538"/>
      <c r="U91" s="538"/>
      <c r="V91" s="538"/>
      <c r="W91" s="538"/>
      <c r="X91" s="538"/>
      <c r="Y91" s="538"/>
      <c r="Z91" s="538"/>
      <c r="AA91" s="538"/>
      <c r="AB91" s="538"/>
      <c r="AC91" s="538"/>
      <c r="AD91" s="538"/>
      <c r="AE91" s="538"/>
      <c r="AF91" s="538"/>
      <c r="AG91" s="538"/>
    </row>
    <row r="92" spans="1:33" s="119" customFormat="1" ht="15">
      <c r="A92" s="241">
        <v>424</v>
      </c>
      <c r="B92" s="242" t="s">
        <v>128</v>
      </c>
      <c r="C92" s="236">
        <f>SUM(C93)</f>
        <v>11446.2</v>
      </c>
      <c r="D92" s="236">
        <f>SUM(D93)</f>
        <v>13500</v>
      </c>
      <c r="E92" s="236">
        <f>SUM(E93)</f>
        <v>15100</v>
      </c>
      <c r="F92" s="236">
        <f>SUM(F93)</f>
        <v>15053.86</v>
      </c>
      <c r="G92" s="240">
        <f t="shared" si="8"/>
        <v>131.5184078558823</v>
      </c>
      <c r="H92" s="243">
        <f t="shared" si="9"/>
        <v>99.69443708609272</v>
      </c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8"/>
      <c r="X92" s="538"/>
      <c r="Y92" s="538"/>
      <c r="Z92" s="538"/>
      <c r="AA92" s="538"/>
      <c r="AB92" s="538"/>
      <c r="AC92" s="538"/>
      <c r="AD92" s="538"/>
      <c r="AE92" s="538"/>
      <c r="AF92" s="538"/>
      <c r="AG92" s="538"/>
    </row>
    <row r="93" spans="1:33" s="119" customFormat="1" ht="15">
      <c r="A93" s="172">
        <v>4241</v>
      </c>
      <c r="B93" s="173" t="s">
        <v>129</v>
      </c>
      <c r="C93" s="120">
        <v>11446.2</v>
      </c>
      <c r="D93" s="120">
        <v>13500</v>
      </c>
      <c r="E93" s="120">
        <v>15100</v>
      </c>
      <c r="F93" s="120">
        <v>15053.86</v>
      </c>
      <c r="G93" s="120">
        <f t="shared" si="8"/>
        <v>131.5184078558823</v>
      </c>
      <c r="H93" s="122">
        <f t="shared" si="9"/>
        <v>99.69443708609272</v>
      </c>
      <c r="I93" s="538"/>
      <c r="J93" s="538"/>
      <c r="K93" s="538"/>
      <c r="L93" s="538"/>
      <c r="M93" s="538"/>
      <c r="N93" s="538"/>
      <c r="O93" s="538"/>
      <c r="P93" s="538"/>
      <c r="Q93" s="538"/>
      <c r="R93" s="538"/>
      <c r="S93" s="538"/>
      <c r="T93" s="538"/>
      <c r="U93" s="538"/>
      <c r="V93" s="538"/>
      <c r="W93" s="538"/>
      <c r="X93" s="538"/>
      <c r="Y93" s="538"/>
      <c r="Z93" s="538"/>
      <c r="AA93" s="538"/>
      <c r="AB93" s="538"/>
      <c r="AC93" s="538"/>
      <c r="AD93" s="538"/>
      <c r="AE93" s="538"/>
      <c r="AF93" s="538"/>
      <c r="AG93" s="538"/>
    </row>
    <row r="94" spans="1:33" s="119" customFormat="1" ht="15">
      <c r="A94" s="241">
        <v>426</v>
      </c>
      <c r="B94" s="242" t="s">
        <v>179</v>
      </c>
      <c r="C94" s="236">
        <f>SUM(C95)</f>
        <v>1250</v>
      </c>
      <c r="D94" s="236">
        <f>SUM(D95)</f>
        <v>6000</v>
      </c>
      <c r="E94" s="236">
        <f>SUM(E95)</f>
        <v>6000</v>
      </c>
      <c r="F94" s="236">
        <f>SUM(F95)</f>
        <v>2925.89</v>
      </c>
      <c r="G94" s="240">
        <f t="shared" si="8"/>
        <v>234.07119999999998</v>
      </c>
      <c r="H94" s="243">
        <f t="shared" si="9"/>
        <v>48.76483333333333</v>
      </c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8"/>
      <c r="AB94" s="538"/>
      <c r="AC94" s="538"/>
      <c r="AD94" s="538"/>
      <c r="AE94" s="538"/>
      <c r="AF94" s="538"/>
      <c r="AG94" s="538"/>
    </row>
    <row r="95" spans="1:33" s="119" customFormat="1" ht="15">
      <c r="A95" s="172">
        <v>4262</v>
      </c>
      <c r="B95" s="173" t="s">
        <v>180</v>
      </c>
      <c r="C95" s="194">
        <v>1250</v>
      </c>
      <c r="D95" s="194">
        <v>6000</v>
      </c>
      <c r="E95" s="194">
        <v>6000</v>
      </c>
      <c r="F95" s="194">
        <v>2925.89</v>
      </c>
      <c r="G95" s="194">
        <f t="shared" si="8"/>
        <v>234.07119999999998</v>
      </c>
      <c r="H95" s="478">
        <f t="shared" si="9"/>
        <v>48.76483333333333</v>
      </c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</row>
    <row r="96" spans="1:33" s="164" customFormat="1" ht="19.5">
      <c r="A96" s="551" t="s">
        <v>245</v>
      </c>
      <c r="B96" s="552"/>
      <c r="C96" s="465">
        <f>SUM(C35,C44,C76,C81,C84)</f>
        <v>11844335.38</v>
      </c>
      <c r="D96" s="465">
        <f>SUM(D35,D44,D76,D81,D84)</f>
        <v>13309129.690000001</v>
      </c>
      <c r="E96" s="465">
        <f>SUM(E35,E44,E76,E81,E84)</f>
        <v>13315729.66</v>
      </c>
      <c r="F96" s="465">
        <f>SUM(F35,F44,F76,F81,F84)</f>
        <v>12582687.58</v>
      </c>
      <c r="G96" s="465">
        <f>F96/C96*100</f>
        <v>106.23380017798854</v>
      </c>
      <c r="H96" s="510">
        <f>F96/E96*100</f>
        <v>94.49491617269736</v>
      </c>
      <c r="I96" s="540"/>
      <c r="J96" s="540"/>
      <c r="K96" s="540"/>
      <c r="L96" s="540"/>
      <c r="M96" s="540"/>
      <c r="N96" s="540"/>
      <c r="O96" s="540"/>
      <c r="P96" s="540"/>
      <c r="Q96" s="540"/>
      <c r="R96" s="540"/>
      <c r="S96" s="540"/>
      <c r="T96" s="540"/>
      <c r="U96" s="540"/>
      <c r="V96" s="540"/>
      <c r="W96" s="540"/>
      <c r="X96" s="540"/>
      <c r="Y96" s="540"/>
      <c r="Z96" s="540"/>
      <c r="AA96" s="540"/>
      <c r="AB96" s="540"/>
      <c r="AC96" s="540"/>
      <c r="AD96" s="540"/>
      <c r="AE96" s="540"/>
      <c r="AF96" s="540"/>
      <c r="AG96" s="540"/>
    </row>
    <row r="97" spans="1:8" s="74" customFormat="1" ht="20.25">
      <c r="A97" s="132"/>
      <c r="B97" s="132"/>
      <c r="C97" s="132"/>
      <c r="D97" s="132"/>
      <c r="E97" s="132"/>
      <c r="F97" s="132"/>
      <c r="G97" s="132"/>
      <c r="H97" s="133"/>
    </row>
    <row r="98" spans="1:8" s="74" customFormat="1" ht="20.25">
      <c r="A98" s="639"/>
      <c r="B98" s="639"/>
      <c r="C98" s="639"/>
      <c r="D98" s="639"/>
      <c r="E98" s="639"/>
      <c r="F98" s="639"/>
      <c r="G98" s="639"/>
      <c r="H98" s="22"/>
    </row>
    <row r="99" spans="1:8" s="74" customFormat="1" ht="15.75">
      <c r="A99" s="553"/>
      <c r="B99" s="553"/>
      <c r="C99" s="461"/>
      <c r="D99" s="462"/>
      <c r="E99" s="461"/>
      <c r="F99" s="461"/>
      <c r="G99" s="461"/>
      <c r="H99" s="461"/>
    </row>
    <row r="100" spans="1:8" s="74" customFormat="1" ht="15.75">
      <c r="A100" s="464"/>
      <c r="B100" s="464"/>
      <c r="C100" s="461"/>
      <c r="D100" s="462"/>
      <c r="E100" s="461"/>
      <c r="F100" s="461"/>
      <c r="G100" s="461"/>
      <c r="H100" s="461"/>
    </row>
    <row r="101" spans="1:8" s="74" customFormat="1" ht="12">
      <c r="A101" s="640"/>
      <c r="B101" s="641"/>
      <c r="C101" s="641"/>
      <c r="D101" s="642"/>
      <c r="E101" s="642"/>
      <c r="F101" s="642"/>
      <c r="G101" s="461"/>
      <c r="H101" s="461"/>
    </row>
    <row r="102" spans="1:8" s="74" customFormat="1" ht="15">
      <c r="A102" s="640"/>
      <c r="B102" s="641"/>
      <c r="C102" s="641"/>
      <c r="D102" s="642"/>
      <c r="E102" s="642"/>
      <c r="F102" s="642"/>
      <c r="G102" s="509"/>
      <c r="H102" s="509"/>
    </row>
    <row r="103" spans="1:8" s="74" customFormat="1" ht="15" customHeight="1">
      <c r="A103" s="643"/>
      <c r="B103" s="644"/>
      <c r="C103" s="509"/>
      <c r="D103" s="509"/>
      <c r="E103" s="509"/>
      <c r="F103" s="509"/>
      <c r="G103" s="509"/>
      <c r="H103" s="509"/>
    </row>
    <row r="104" spans="1:8" s="74" customFormat="1" ht="15">
      <c r="A104" s="643"/>
      <c r="B104" s="644"/>
      <c r="C104" s="509"/>
      <c r="D104" s="509"/>
      <c r="E104" s="509"/>
      <c r="F104" s="509"/>
      <c r="G104" s="509"/>
      <c r="H104" s="509"/>
    </row>
    <row r="105" spans="1:8" ht="15">
      <c r="A105" s="643"/>
      <c r="B105" s="645"/>
      <c r="C105" s="509"/>
      <c r="D105" s="646"/>
      <c r="E105" s="646"/>
      <c r="F105" s="509"/>
      <c r="G105" s="509"/>
      <c r="H105" s="509"/>
    </row>
    <row r="106" spans="1:8" ht="15">
      <c r="A106" s="643"/>
      <c r="B106" s="644"/>
      <c r="C106" s="509"/>
      <c r="D106" s="646"/>
      <c r="E106" s="646"/>
      <c r="F106" s="509"/>
      <c r="G106" s="509"/>
      <c r="H106" s="509"/>
    </row>
    <row r="107" spans="1:8" ht="15">
      <c r="A107" s="643"/>
      <c r="B107" s="644"/>
      <c r="C107" s="509"/>
      <c r="D107" s="646"/>
      <c r="E107" s="646"/>
      <c r="F107" s="509"/>
      <c r="G107" s="509"/>
      <c r="H107" s="509"/>
    </row>
    <row r="108" spans="1:7" ht="15">
      <c r="A108" s="643"/>
      <c r="B108" s="644"/>
      <c r="C108" s="509"/>
      <c r="D108" s="646"/>
      <c r="E108" s="646"/>
      <c r="F108" s="509"/>
      <c r="G108" s="647"/>
    </row>
    <row r="109" spans="1:7" ht="15">
      <c r="A109" s="648"/>
      <c r="B109" s="644"/>
      <c r="C109" s="509"/>
      <c r="D109" s="646"/>
      <c r="E109" s="646"/>
      <c r="F109" s="509"/>
      <c r="G109" s="647"/>
    </row>
  </sheetData>
  <sheetProtection/>
  <mergeCells count="31">
    <mergeCell ref="A101:A102"/>
    <mergeCell ref="B101:B102"/>
    <mergeCell ref="C101:C102"/>
    <mergeCell ref="D101:D102"/>
    <mergeCell ref="E101:E102"/>
    <mergeCell ref="F101:F102"/>
    <mergeCell ref="A1:G1"/>
    <mergeCell ref="A4:G4"/>
    <mergeCell ref="A6:A7"/>
    <mergeCell ref="B6:B7"/>
    <mergeCell ref="C6:C7"/>
    <mergeCell ref="D6:D7"/>
    <mergeCell ref="E6:E7"/>
    <mergeCell ref="A2:H2"/>
    <mergeCell ref="F6:F7"/>
    <mergeCell ref="G6:G7"/>
    <mergeCell ref="A96:B96"/>
    <mergeCell ref="A33:B33"/>
    <mergeCell ref="A99:B99"/>
    <mergeCell ref="B31:B32"/>
    <mergeCell ref="C31:C32"/>
    <mergeCell ref="E31:E32"/>
    <mergeCell ref="G31:G32"/>
    <mergeCell ref="H31:H32"/>
    <mergeCell ref="A31:A32"/>
    <mergeCell ref="D31:D32"/>
    <mergeCell ref="A27:B27"/>
    <mergeCell ref="H6:H7"/>
    <mergeCell ref="A8:B8"/>
    <mergeCell ref="A30:G30"/>
    <mergeCell ref="F31:F32"/>
  </mergeCells>
  <printOptions/>
  <pageMargins left="0.7" right="0.7" top="0.75" bottom="0.75" header="0.3" footer="0.3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2"/>
  <sheetViews>
    <sheetView zoomScale="85" zoomScaleNormal="85" zoomScalePageLayoutView="0" workbookViewId="0" topLeftCell="A1">
      <selection activeCell="N453" sqref="N453"/>
    </sheetView>
  </sheetViews>
  <sheetFormatPr defaultColWidth="9.140625" defaultRowHeight="12.75"/>
  <cols>
    <col min="1" max="1" width="11.57421875" style="2" customWidth="1"/>
    <col min="2" max="2" width="47.7109375" style="2" customWidth="1"/>
    <col min="3" max="3" width="17.7109375" style="2" customWidth="1"/>
    <col min="4" max="6" width="17.7109375" style="11" customWidth="1"/>
    <col min="7" max="7" width="19.421875" style="11" customWidth="1"/>
    <col min="8" max="11" width="15.140625" style="2" customWidth="1"/>
    <col min="12" max="12" width="16.421875" style="2" customWidth="1"/>
    <col min="13" max="14" width="15.140625" style="2" customWidth="1"/>
    <col min="15" max="15" width="16.7109375" style="2" hidden="1" customWidth="1"/>
    <col min="16" max="16" width="16.421875" style="2" hidden="1" customWidth="1"/>
    <col min="17" max="17" width="12.57421875" style="2" hidden="1" customWidth="1"/>
    <col min="18" max="18" width="15.140625" style="2" customWidth="1"/>
    <col min="19" max="16384" width="9.140625" style="2" customWidth="1"/>
  </cols>
  <sheetData>
    <row r="1" spans="1:8" ht="49.5" customHeight="1">
      <c r="A1" s="591" t="s">
        <v>255</v>
      </c>
      <c r="B1" s="592"/>
      <c r="C1" s="592"/>
      <c r="D1" s="592"/>
      <c r="E1" s="592"/>
      <c r="F1" s="592"/>
      <c r="G1" s="592"/>
      <c r="H1" s="1"/>
    </row>
    <row r="3" spans="1:7" ht="20.25">
      <c r="A3" s="589" t="s">
        <v>28</v>
      </c>
      <c r="B3" s="589"/>
      <c r="C3" s="589"/>
      <c r="D3" s="589"/>
      <c r="E3" s="589"/>
      <c r="F3" s="589"/>
      <c r="G3" s="589"/>
    </row>
    <row r="5" spans="1:7" s="4" customFormat="1" ht="15">
      <c r="A5" s="434" t="s">
        <v>36</v>
      </c>
      <c r="B5" s="435"/>
      <c r="D5" s="5"/>
      <c r="E5" s="5"/>
      <c r="F5" s="5"/>
      <c r="G5" s="5"/>
    </row>
    <row r="6" spans="1:8" ht="15.75" customHeight="1">
      <c r="A6" s="546" t="s">
        <v>29</v>
      </c>
      <c r="B6" s="554" t="s">
        <v>3</v>
      </c>
      <c r="C6" s="554" t="s">
        <v>70</v>
      </c>
      <c r="D6" s="544" t="s">
        <v>167</v>
      </c>
      <c r="E6" s="544" t="s">
        <v>168</v>
      </c>
      <c r="F6" s="544" t="s">
        <v>169</v>
      </c>
      <c r="G6" s="544" t="s">
        <v>71</v>
      </c>
      <c r="H6" s="544" t="s">
        <v>71</v>
      </c>
    </row>
    <row r="7" spans="1:8" ht="31.5" customHeight="1">
      <c r="A7" s="547"/>
      <c r="B7" s="555"/>
      <c r="C7" s="555"/>
      <c r="D7" s="545"/>
      <c r="E7" s="545"/>
      <c r="F7" s="545"/>
      <c r="G7" s="545"/>
      <c r="H7" s="545"/>
    </row>
    <row r="8" spans="1:8" s="74" customFormat="1" ht="12">
      <c r="A8" s="561">
        <v>1</v>
      </c>
      <c r="B8" s="561"/>
      <c r="C8" s="72">
        <v>2</v>
      </c>
      <c r="D8" s="73">
        <v>3</v>
      </c>
      <c r="E8" s="73">
        <v>4</v>
      </c>
      <c r="F8" s="73">
        <v>5</v>
      </c>
      <c r="G8" s="73" t="s">
        <v>72</v>
      </c>
      <c r="H8" s="73" t="s">
        <v>73</v>
      </c>
    </row>
    <row r="9" spans="1:8" ht="30">
      <c r="A9" s="366">
        <v>67</v>
      </c>
      <c r="B9" s="317" t="s">
        <v>37</v>
      </c>
      <c r="C9" s="319">
        <f>SUM(C10:C11)</f>
        <v>676075.36</v>
      </c>
      <c r="D9" s="319">
        <f>SUM(D10:D11)</f>
        <v>617175</v>
      </c>
      <c r="E9" s="319">
        <f>SUM(E10:E11)</f>
        <v>622175</v>
      </c>
      <c r="F9" s="319">
        <f>SUM(F10:F11)</f>
        <v>618421.69</v>
      </c>
      <c r="G9" s="319">
        <f>F9/C9*100</f>
        <v>91.47230125351705</v>
      </c>
      <c r="H9" s="320">
        <f>F9/E9*100</f>
        <v>99.3967436814401</v>
      </c>
    </row>
    <row r="10" spans="1:8" ht="30">
      <c r="A10" s="17">
        <v>6711</v>
      </c>
      <c r="B10" s="18" t="s">
        <v>38</v>
      </c>
      <c r="C10" s="84">
        <v>674825.36</v>
      </c>
      <c r="D10" s="19">
        <v>617175</v>
      </c>
      <c r="E10" s="19">
        <v>622175</v>
      </c>
      <c r="F10" s="19">
        <v>618421.69</v>
      </c>
      <c r="G10" s="31">
        <f>F10/C10*100</f>
        <v>91.6417382417282</v>
      </c>
      <c r="H10" s="142">
        <f>F10/E10*100</f>
        <v>99.3967436814401</v>
      </c>
    </row>
    <row r="11" spans="1:8" ht="30">
      <c r="A11" s="64">
        <v>6712</v>
      </c>
      <c r="B11" s="61" t="s">
        <v>39</v>
      </c>
      <c r="C11" s="85">
        <v>1250</v>
      </c>
      <c r="D11" s="62"/>
      <c r="E11" s="62"/>
      <c r="F11" s="62"/>
      <c r="G11" s="83">
        <f>F11/C11*100</f>
        <v>0</v>
      </c>
      <c r="H11" s="148" t="e">
        <f>F11/E11*100</f>
        <v>#DIV/0!</v>
      </c>
    </row>
    <row r="12" spans="1:8" ht="21.75" customHeight="1">
      <c r="A12" s="590" t="s">
        <v>40</v>
      </c>
      <c r="B12" s="590"/>
      <c r="C12" s="273">
        <f>SUM(C10:C11)</f>
        <v>676075.36</v>
      </c>
      <c r="D12" s="273">
        <f>SUM(D10:D11)</f>
        <v>617175</v>
      </c>
      <c r="E12" s="273">
        <f>SUM(E10:E11)</f>
        <v>622175</v>
      </c>
      <c r="F12" s="273">
        <f>SUM(F10:F11)</f>
        <v>618421.69</v>
      </c>
      <c r="G12" s="273">
        <f>F12/C12*100</f>
        <v>91.47230125351705</v>
      </c>
      <c r="H12" s="273">
        <f>F12/E12*100</f>
        <v>99.3967436814401</v>
      </c>
    </row>
    <row r="13" spans="1:7" ht="15">
      <c r="A13" s="67"/>
      <c r="B13" s="67"/>
      <c r="C13" s="67"/>
      <c r="D13" s="9"/>
      <c r="E13" s="9"/>
      <c r="F13" s="9"/>
      <c r="G13" s="9"/>
    </row>
    <row r="14" spans="1:7" ht="15">
      <c r="A14" s="434" t="s">
        <v>41</v>
      </c>
      <c r="B14" s="435"/>
      <c r="C14" s="4"/>
      <c r="D14" s="5"/>
      <c r="E14" s="5"/>
      <c r="F14" s="5"/>
      <c r="G14" s="5"/>
    </row>
    <row r="15" spans="1:8" ht="15">
      <c r="A15" s="546" t="s">
        <v>29</v>
      </c>
      <c r="B15" s="554" t="s">
        <v>3</v>
      </c>
      <c r="C15" s="554" t="s">
        <v>70</v>
      </c>
      <c r="D15" s="544" t="s">
        <v>167</v>
      </c>
      <c r="E15" s="544" t="s">
        <v>168</v>
      </c>
      <c r="F15" s="544" t="s">
        <v>169</v>
      </c>
      <c r="G15" s="544" t="s">
        <v>71</v>
      </c>
      <c r="H15" s="544" t="s">
        <v>71</v>
      </c>
    </row>
    <row r="16" spans="1:8" ht="30" customHeight="1">
      <c r="A16" s="547"/>
      <c r="B16" s="555"/>
      <c r="C16" s="555"/>
      <c r="D16" s="545"/>
      <c r="E16" s="545"/>
      <c r="F16" s="545"/>
      <c r="G16" s="545"/>
      <c r="H16" s="545"/>
    </row>
    <row r="17" spans="1:8" s="74" customFormat="1" ht="12">
      <c r="A17" s="561">
        <v>1</v>
      </c>
      <c r="B17" s="561"/>
      <c r="C17" s="72">
        <v>2</v>
      </c>
      <c r="D17" s="73">
        <v>3</v>
      </c>
      <c r="E17" s="73">
        <v>4</v>
      </c>
      <c r="F17" s="73">
        <v>5</v>
      </c>
      <c r="G17" s="73" t="s">
        <v>72</v>
      </c>
      <c r="H17" s="73" t="s">
        <v>73</v>
      </c>
    </row>
    <row r="18" spans="1:8" s="74" customFormat="1" ht="24" customHeight="1">
      <c r="A18" s="516">
        <v>64</v>
      </c>
      <c r="B18" s="516" t="s">
        <v>170</v>
      </c>
      <c r="C18" s="517">
        <f>SUM(C19)</f>
        <v>6.2</v>
      </c>
      <c r="D18" s="517">
        <f>SUM(D19)</f>
        <v>10</v>
      </c>
      <c r="E18" s="517">
        <f>SUM(E19)</f>
        <v>10</v>
      </c>
      <c r="F18" s="518">
        <f>SUM(F19)</f>
        <v>2.65</v>
      </c>
      <c r="G18" s="542">
        <f aca="true" t="shared" si="0" ref="G18:G25">F18/C18*100</f>
        <v>42.74193548387096</v>
      </c>
      <c r="H18" s="543">
        <f aca="true" t="shared" si="1" ref="H18:H25">F18/E18*100</f>
        <v>26.5</v>
      </c>
    </row>
    <row r="19" spans="1:8" s="74" customFormat="1" ht="21" customHeight="1">
      <c r="A19" s="511">
        <v>6413</v>
      </c>
      <c r="B19" s="512" t="s">
        <v>184</v>
      </c>
      <c r="C19" s="513">
        <v>6.2</v>
      </c>
      <c r="D19" s="514">
        <v>10</v>
      </c>
      <c r="E19" s="514">
        <v>10</v>
      </c>
      <c r="F19" s="514">
        <v>2.65</v>
      </c>
      <c r="G19" s="514">
        <f t="shared" si="0"/>
        <v>42.74193548387096</v>
      </c>
      <c r="H19" s="541">
        <f t="shared" si="1"/>
        <v>26.5</v>
      </c>
    </row>
    <row r="20" spans="1:8" ht="30">
      <c r="A20" s="515">
        <v>66</v>
      </c>
      <c r="B20" s="280" t="s">
        <v>43</v>
      </c>
      <c r="C20" s="282">
        <f>SUM(C21:C24)</f>
        <v>6945.52</v>
      </c>
      <c r="D20" s="282">
        <f>SUM(D21:D24)</f>
        <v>6190</v>
      </c>
      <c r="E20" s="282">
        <f>SUM(E21:E24)</f>
        <v>6190</v>
      </c>
      <c r="F20" s="282">
        <f>SUM(F21:F24)</f>
        <v>854.94</v>
      </c>
      <c r="G20" s="282">
        <f t="shared" si="0"/>
        <v>12.309229546527833</v>
      </c>
      <c r="H20" s="297">
        <f t="shared" si="1"/>
        <v>13.811631663974152</v>
      </c>
    </row>
    <row r="21" spans="1:8" ht="15">
      <c r="A21" s="287">
        <v>6614</v>
      </c>
      <c r="B21" s="18" t="s">
        <v>142</v>
      </c>
      <c r="C21" s="84">
        <v>0</v>
      </c>
      <c r="D21" s="19">
        <v>0</v>
      </c>
      <c r="E21" s="19">
        <v>0</v>
      </c>
      <c r="F21" s="19">
        <v>0</v>
      </c>
      <c r="G21" s="19" t="e">
        <f t="shared" si="0"/>
        <v>#DIV/0!</v>
      </c>
      <c r="H21" s="196" t="e">
        <f t="shared" si="1"/>
        <v>#DIV/0!</v>
      </c>
    </row>
    <row r="22" spans="1:8" ht="15">
      <c r="A22" s="287">
        <v>6615</v>
      </c>
      <c r="B22" s="18" t="s">
        <v>141</v>
      </c>
      <c r="C22" s="84">
        <v>6945.52</v>
      </c>
      <c r="D22" s="19">
        <v>6190</v>
      </c>
      <c r="E22" s="19">
        <v>6190</v>
      </c>
      <c r="F22" s="19">
        <v>854.94</v>
      </c>
      <c r="G22" s="19">
        <f t="shared" si="0"/>
        <v>12.309229546527833</v>
      </c>
      <c r="H22" s="196">
        <f t="shared" si="1"/>
        <v>13.811631663974152</v>
      </c>
    </row>
    <row r="23" spans="1:8" ht="15">
      <c r="A23" s="253">
        <v>6631</v>
      </c>
      <c r="B23" s="254" t="s">
        <v>192</v>
      </c>
      <c r="C23" s="255"/>
      <c r="D23" s="19"/>
      <c r="E23" s="19"/>
      <c r="F23" s="19"/>
      <c r="G23" s="19" t="e">
        <f t="shared" si="0"/>
        <v>#DIV/0!</v>
      </c>
      <c r="H23" s="196" t="e">
        <f t="shared" si="1"/>
        <v>#DIV/0!</v>
      </c>
    </row>
    <row r="24" spans="1:8" ht="15">
      <c r="A24" s="520">
        <v>6632</v>
      </c>
      <c r="B24" s="61" t="s">
        <v>144</v>
      </c>
      <c r="C24" s="85">
        <v>0</v>
      </c>
      <c r="D24" s="62"/>
      <c r="E24" s="62"/>
      <c r="F24" s="62"/>
      <c r="G24" s="19" t="e">
        <f t="shared" si="0"/>
        <v>#DIV/0!</v>
      </c>
      <c r="H24" s="196" t="e">
        <f t="shared" si="1"/>
        <v>#DIV/0!</v>
      </c>
    </row>
    <row r="25" spans="1:8" ht="15.75" customHeight="1">
      <c r="A25" s="590" t="s">
        <v>42</v>
      </c>
      <c r="B25" s="590"/>
      <c r="C25" s="273">
        <f>SUM(C18,C20)</f>
        <v>6951.72</v>
      </c>
      <c r="D25" s="273">
        <f>SUM(D18,D20)</f>
        <v>6200</v>
      </c>
      <c r="E25" s="273">
        <f>SUM(E18,E20)</f>
        <v>6200</v>
      </c>
      <c r="F25" s="273">
        <f>SUM(F18,F20)</f>
        <v>857.59</v>
      </c>
      <c r="G25" s="273">
        <f t="shared" si="0"/>
        <v>12.336371430379819</v>
      </c>
      <c r="H25" s="274">
        <f t="shared" si="1"/>
        <v>13.83209677419355</v>
      </c>
    </row>
    <row r="26" spans="1:7" ht="15">
      <c r="A26" s="67"/>
      <c r="B26" s="67"/>
      <c r="C26" s="67"/>
      <c r="D26" s="9"/>
      <c r="E26" s="9"/>
      <c r="F26" s="9"/>
      <c r="G26" s="9"/>
    </row>
    <row r="27" spans="1:7" ht="15">
      <c r="A27" s="434" t="s">
        <v>47</v>
      </c>
      <c r="B27" s="435"/>
      <c r="C27" s="4"/>
      <c r="D27" s="5"/>
      <c r="E27" s="5"/>
      <c r="F27" s="5"/>
      <c r="G27" s="5"/>
    </row>
    <row r="28" spans="1:8" ht="15" customHeight="1">
      <c r="A28" s="546" t="s">
        <v>29</v>
      </c>
      <c r="B28" s="554" t="s">
        <v>3</v>
      </c>
      <c r="C28" s="554" t="s">
        <v>70</v>
      </c>
      <c r="D28" s="544" t="s">
        <v>167</v>
      </c>
      <c r="E28" s="544" t="s">
        <v>168</v>
      </c>
      <c r="F28" s="544" t="s">
        <v>169</v>
      </c>
      <c r="G28" s="544" t="s">
        <v>71</v>
      </c>
      <c r="H28" s="544" t="s">
        <v>71</v>
      </c>
    </row>
    <row r="29" spans="1:8" ht="37.5" customHeight="1">
      <c r="A29" s="547"/>
      <c r="B29" s="555"/>
      <c r="C29" s="555"/>
      <c r="D29" s="545"/>
      <c r="E29" s="545"/>
      <c r="F29" s="545"/>
      <c r="G29" s="545"/>
      <c r="H29" s="545"/>
    </row>
    <row r="30" spans="1:16" s="76" customFormat="1" ht="14.25">
      <c r="A30" s="561">
        <v>1</v>
      </c>
      <c r="B30" s="561"/>
      <c r="C30" s="72">
        <v>2</v>
      </c>
      <c r="D30" s="73">
        <v>3</v>
      </c>
      <c r="E30" s="73">
        <v>4</v>
      </c>
      <c r="F30" s="73">
        <v>5</v>
      </c>
      <c r="G30" s="73" t="s">
        <v>72</v>
      </c>
      <c r="H30" s="73" t="s">
        <v>73</v>
      </c>
      <c r="I30" s="587"/>
      <c r="J30" s="587"/>
      <c r="K30" s="252"/>
      <c r="L30" s="588"/>
      <c r="M30" s="584"/>
      <c r="N30" s="584"/>
      <c r="O30" s="75" t="s">
        <v>4</v>
      </c>
      <c r="P30" s="75" t="s">
        <v>5</v>
      </c>
    </row>
    <row r="31" spans="1:16" s="12" customFormat="1" ht="15">
      <c r="A31" s="366">
        <v>652</v>
      </c>
      <c r="B31" s="317" t="s">
        <v>48</v>
      </c>
      <c r="C31" s="319">
        <f>SUM(C32:C33)</f>
        <v>1082171.98</v>
      </c>
      <c r="D31" s="319">
        <f>SUM(D32:D33)</f>
        <v>1116675</v>
      </c>
      <c r="E31" s="319">
        <f>SUM(E32:E33)</f>
        <v>1116675</v>
      </c>
      <c r="F31" s="319">
        <f>SUM(F32:F33)</f>
        <v>1131013.03</v>
      </c>
      <c r="G31" s="319">
        <f>F31/C31*100</f>
        <v>104.51324289508956</v>
      </c>
      <c r="H31" s="521">
        <f>F31/E31*100</f>
        <v>101.28399310452907</v>
      </c>
      <c r="I31" s="587"/>
      <c r="J31" s="587"/>
      <c r="K31" s="252"/>
      <c r="L31" s="588"/>
      <c r="M31" s="584"/>
      <c r="N31" s="584"/>
      <c r="O31" s="13"/>
      <c r="P31" s="13"/>
    </row>
    <row r="32" spans="1:16" s="16" customFormat="1" ht="30">
      <c r="A32" s="64">
        <v>65264</v>
      </c>
      <c r="B32" s="61" t="s">
        <v>49</v>
      </c>
      <c r="C32" s="85">
        <v>1080325</v>
      </c>
      <c r="D32" s="62">
        <v>1115675</v>
      </c>
      <c r="E32" s="62">
        <v>1115675</v>
      </c>
      <c r="F32" s="62">
        <v>1130575</v>
      </c>
      <c r="G32" s="62">
        <f>F32/C32*100</f>
        <v>104.65137805752897</v>
      </c>
      <c r="H32" s="161">
        <f>F32/E32*100</f>
        <v>101.3355143747059</v>
      </c>
      <c r="I32" s="9"/>
      <c r="J32" s="9"/>
      <c r="K32" s="9"/>
      <c r="L32" s="14"/>
      <c r="M32" s="14"/>
      <c r="N32" s="9"/>
      <c r="O32" s="15"/>
      <c r="P32" s="15"/>
    </row>
    <row r="33" spans="1:16" s="16" customFormat="1" ht="30">
      <c r="A33" s="174">
        <v>65269</v>
      </c>
      <c r="B33" s="71" t="s">
        <v>143</v>
      </c>
      <c r="C33" s="170">
        <v>1846.98</v>
      </c>
      <c r="D33" s="20">
        <v>1000</v>
      </c>
      <c r="E33" s="20">
        <v>1000</v>
      </c>
      <c r="F33" s="20">
        <v>438.03</v>
      </c>
      <c r="G33" s="20">
        <f>F33/C33*100</f>
        <v>23.716012084592144</v>
      </c>
      <c r="H33" s="178">
        <f>F33/E33*100</f>
        <v>43.803</v>
      </c>
      <c r="I33" s="9"/>
      <c r="J33" s="9"/>
      <c r="K33" s="9"/>
      <c r="L33" s="14"/>
      <c r="M33" s="14"/>
      <c r="N33" s="9"/>
      <c r="O33" s="15"/>
      <c r="P33" s="15"/>
    </row>
    <row r="34" spans="1:17" ht="14.25" customHeight="1">
      <c r="A34" s="595" t="s">
        <v>69</v>
      </c>
      <c r="B34" s="596"/>
      <c r="C34" s="273">
        <f>SUM(C31)</f>
        <v>1082171.98</v>
      </c>
      <c r="D34" s="273">
        <f>SUM(D31)</f>
        <v>1116675</v>
      </c>
      <c r="E34" s="273">
        <f>SUM(E31)</f>
        <v>1116675</v>
      </c>
      <c r="F34" s="273">
        <f>SUM(F31)</f>
        <v>1131013.03</v>
      </c>
      <c r="G34" s="273">
        <f>F34/C34*100</f>
        <v>104.51324289508956</v>
      </c>
      <c r="H34" s="275">
        <f>F34/E34*100</f>
        <v>101.28399310452907</v>
      </c>
      <c r="I34" s="20"/>
      <c r="J34" s="20"/>
      <c r="K34" s="20"/>
      <c r="L34" s="21"/>
      <c r="M34" s="21"/>
      <c r="N34" s="20"/>
      <c r="O34" s="2">
        <v>0</v>
      </c>
      <c r="P34" s="2">
        <v>0</v>
      </c>
      <c r="Q34" s="16"/>
    </row>
    <row r="35" spans="1:17" ht="15">
      <c r="A35" s="67"/>
      <c r="B35" s="67"/>
      <c r="C35" s="67"/>
      <c r="D35" s="9"/>
      <c r="E35" s="9"/>
      <c r="F35" s="9"/>
      <c r="G35" s="9"/>
      <c r="I35" s="20"/>
      <c r="J35" s="20"/>
      <c r="K35" s="20"/>
      <c r="L35" s="21"/>
      <c r="M35" s="21"/>
      <c r="N35" s="20"/>
      <c r="O35" s="2">
        <v>0</v>
      </c>
      <c r="P35" s="2">
        <v>0</v>
      </c>
      <c r="Q35" s="16"/>
    </row>
    <row r="36" spans="1:17" s="10" customFormat="1" ht="15">
      <c r="A36" s="436" t="s">
        <v>33</v>
      </c>
      <c r="B36" s="437"/>
      <c r="C36" s="2"/>
      <c r="D36" s="11"/>
      <c r="E36" s="11"/>
      <c r="F36" s="11"/>
      <c r="G36" s="11"/>
      <c r="H36" s="2"/>
      <c r="I36" s="9"/>
      <c r="J36" s="9"/>
      <c r="K36" s="9"/>
      <c r="L36" s="9"/>
      <c r="M36" s="9"/>
      <c r="N36" s="9"/>
      <c r="Q36" s="16"/>
    </row>
    <row r="37" spans="1:17" s="10" customFormat="1" ht="15" customHeight="1">
      <c r="A37" s="546" t="s">
        <v>29</v>
      </c>
      <c r="B37" s="554" t="s">
        <v>3</v>
      </c>
      <c r="C37" s="554" t="s">
        <v>70</v>
      </c>
      <c r="D37" s="544" t="s">
        <v>167</v>
      </c>
      <c r="E37" s="544" t="s">
        <v>168</v>
      </c>
      <c r="F37" s="544" t="s">
        <v>169</v>
      </c>
      <c r="G37" s="544" t="s">
        <v>71</v>
      </c>
      <c r="H37" s="544" t="s">
        <v>71</v>
      </c>
      <c r="I37" s="9"/>
      <c r="J37" s="9"/>
      <c r="K37" s="9"/>
      <c r="L37" s="9"/>
      <c r="M37" s="9"/>
      <c r="N37" s="9"/>
      <c r="Q37" s="16"/>
    </row>
    <row r="38" spans="1:17" s="10" customFormat="1" ht="27.75" customHeight="1">
      <c r="A38" s="547"/>
      <c r="B38" s="555"/>
      <c r="C38" s="555"/>
      <c r="D38" s="545"/>
      <c r="E38" s="545"/>
      <c r="F38" s="545"/>
      <c r="G38" s="545"/>
      <c r="H38" s="545"/>
      <c r="I38" s="9"/>
      <c r="J38" s="9"/>
      <c r="K38" s="9"/>
      <c r="L38" s="9"/>
      <c r="M38" s="9"/>
      <c r="N38" s="9"/>
      <c r="Q38" s="16"/>
    </row>
    <row r="39" spans="1:17" s="78" customFormat="1" ht="12">
      <c r="A39" s="561">
        <v>1</v>
      </c>
      <c r="B39" s="561"/>
      <c r="C39" s="72">
        <v>2</v>
      </c>
      <c r="D39" s="73">
        <v>3</v>
      </c>
      <c r="E39" s="73">
        <v>4</v>
      </c>
      <c r="F39" s="73">
        <v>5</v>
      </c>
      <c r="G39" s="73" t="s">
        <v>72</v>
      </c>
      <c r="H39" s="73" t="s">
        <v>73</v>
      </c>
      <c r="I39" s="77"/>
      <c r="J39" s="77"/>
      <c r="K39" s="77"/>
      <c r="L39" s="77"/>
      <c r="M39" s="77"/>
      <c r="N39" s="77"/>
      <c r="Q39" s="79"/>
    </row>
    <row r="40" spans="1:8" ht="30">
      <c r="A40" s="366">
        <v>63</v>
      </c>
      <c r="B40" s="317" t="s">
        <v>34</v>
      </c>
      <c r="C40" s="319">
        <f>C41+C44</f>
        <v>10184480.08</v>
      </c>
      <c r="D40" s="319">
        <f>D41+D44</f>
        <v>11409654</v>
      </c>
      <c r="E40" s="319">
        <f>E41+E44</f>
        <v>11411254</v>
      </c>
      <c r="F40" s="319">
        <f>F41+F44</f>
        <v>11131635.16</v>
      </c>
      <c r="G40" s="319">
        <f>F40/C40*100</f>
        <v>109.29998460952363</v>
      </c>
      <c r="H40" s="320">
        <f aca="true" t="shared" si="2" ref="H40:H49">F40/E40*100</f>
        <v>97.54962215370895</v>
      </c>
    </row>
    <row r="41" spans="1:8" ht="15">
      <c r="A41" s="366">
        <v>633</v>
      </c>
      <c r="B41" s="317" t="s">
        <v>118</v>
      </c>
      <c r="C41" s="319">
        <f>SUM(C42:C43)</f>
        <v>0</v>
      </c>
      <c r="D41" s="319">
        <f>SUM(D42:D43)</f>
        <v>0</v>
      </c>
      <c r="E41" s="319">
        <f>SUM(E42:E43)</f>
        <v>0</v>
      </c>
      <c r="F41" s="319">
        <f>SUM(F42:F43)</f>
        <v>0</v>
      </c>
      <c r="G41" s="319" t="e">
        <f>F41/C41*100</f>
        <v>#DIV/0!</v>
      </c>
      <c r="H41" s="320" t="e">
        <f t="shared" si="2"/>
        <v>#DIV/0!</v>
      </c>
    </row>
    <row r="42" spans="1:8" ht="15">
      <c r="A42" s="186">
        <v>6331</v>
      </c>
      <c r="B42" s="187" t="s">
        <v>137</v>
      </c>
      <c r="C42" s="175">
        <v>0</v>
      </c>
      <c r="D42" s="175"/>
      <c r="E42" s="175"/>
      <c r="F42" s="60">
        <v>0</v>
      </c>
      <c r="G42" s="60" t="e">
        <f aca="true" t="shared" si="3" ref="G42:G49">F42/C42*100</f>
        <v>#DIV/0!</v>
      </c>
      <c r="H42" s="63" t="e">
        <f t="shared" si="2"/>
        <v>#DIV/0!</v>
      </c>
    </row>
    <row r="43" spans="1:8" ht="29.25" customHeight="1">
      <c r="A43" s="17">
        <v>634</v>
      </c>
      <c r="B43" s="18" t="s">
        <v>30</v>
      </c>
      <c r="C43" s="84">
        <v>0</v>
      </c>
      <c r="D43" s="19">
        <v>0</v>
      </c>
      <c r="E43" s="19">
        <v>0</v>
      </c>
      <c r="F43" s="19">
        <v>0</v>
      </c>
      <c r="G43" s="60" t="e">
        <f t="shared" si="3"/>
        <v>#DIV/0!</v>
      </c>
      <c r="H43" s="63" t="e">
        <f t="shared" si="2"/>
        <v>#DIV/0!</v>
      </c>
    </row>
    <row r="44" spans="1:8" ht="30">
      <c r="A44" s="522">
        <v>636</v>
      </c>
      <c r="B44" s="523" t="s">
        <v>53</v>
      </c>
      <c r="C44" s="524">
        <f>SUM(C45:C48)</f>
        <v>10184480.08</v>
      </c>
      <c r="D44" s="524">
        <f>SUM(D45:D48)</f>
        <v>11409654</v>
      </c>
      <c r="E44" s="524">
        <f>SUM(E45:E48)</f>
        <v>11411254</v>
      </c>
      <c r="F44" s="524">
        <f>SUM(F45:F48)</f>
        <v>11131635.16</v>
      </c>
      <c r="G44" s="525">
        <f t="shared" si="3"/>
        <v>109.29998460952363</v>
      </c>
      <c r="H44" s="526">
        <f t="shared" si="2"/>
        <v>97.54962215370895</v>
      </c>
    </row>
    <row r="45" spans="1:8" ht="15">
      <c r="A45" s="174">
        <v>6361</v>
      </c>
      <c r="B45" s="71" t="s">
        <v>185</v>
      </c>
      <c r="C45" s="170">
        <v>10160718</v>
      </c>
      <c r="D45" s="20">
        <v>11359654</v>
      </c>
      <c r="E45" s="20">
        <v>11359654</v>
      </c>
      <c r="F45" s="20">
        <v>11130035.16</v>
      </c>
      <c r="G45" s="20">
        <f t="shared" si="3"/>
        <v>109.53984905397434</v>
      </c>
      <c r="H45" s="171">
        <f t="shared" si="2"/>
        <v>97.9786458284733</v>
      </c>
    </row>
    <row r="46" spans="1:8" ht="30">
      <c r="A46" s="174">
        <v>6362</v>
      </c>
      <c r="B46" s="71" t="s">
        <v>140</v>
      </c>
      <c r="C46" s="170">
        <v>23762.08</v>
      </c>
      <c r="D46" s="20">
        <v>50000</v>
      </c>
      <c r="E46" s="20">
        <v>51600</v>
      </c>
      <c r="F46" s="20">
        <v>1600</v>
      </c>
      <c r="G46" s="20">
        <f t="shared" si="3"/>
        <v>6.733417276602048</v>
      </c>
      <c r="H46" s="171">
        <f t="shared" si="2"/>
        <v>3.10077519379845</v>
      </c>
    </row>
    <row r="47" spans="1:8" ht="15">
      <c r="A47" s="527">
        <v>638</v>
      </c>
      <c r="B47" s="528" t="s">
        <v>138</v>
      </c>
      <c r="C47" s="346">
        <v>0</v>
      </c>
      <c r="D47" s="346">
        <v>0</v>
      </c>
      <c r="E47" s="346">
        <v>0</v>
      </c>
      <c r="F47" s="346">
        <v>0</v>
      </c>
      <c r="G47" s="529" t="e">
        <f t="shared" si="3"/>
        <v>#DIV/0!</v>
      </c>
      <c r="H47" s="530" t="e">
        <f t="shared" si="2"/>
        <v>#DIV/0!</v>
      </c>
    </row>
    <row r="48" spans="1:8" ht="15">
      <c r="A48" s="174">
        <v>6381</v>
      </c>
      <c r="B48" s="71" t="s">
        <v>139</v>
      </c>
      <c r="C48" s="170">
        <v>0</v>
      </c>
      <c r="D48" s="20">
        <v>0</v>
      </c>
      <c r="E48" s="20">
        <v>0</v>
      </c>
      <c r="F48" s="20">
        <v>0</v>
      </c>
      <c r="G48" s="20" t="e">
        <f t="shared" si="3"/>
        <v>#DIV/0!</v>
      </c>
      <c r="H48" s="171" t="e">
        <f t="shared" si="2"/>
        <v>#DIV/0!</v>
      </c>
    </row>
    <row r="49" spans="1:8" ht="15">
      <c r="A49" s="585" t="s">
        <v>35</v>
      </c>
      <c r="B49" s="586"/>
      <c r="C49" s="273">
        <f>C40</f>
        <v>10184480.08</v>
      </c>
      <c r="D49" s="273">
        <f>D40</f>
        <v>11409654</v>
      </c>
      <c r="E49" s="273">
        <f>E40</f>
        <v>11411254</v>
      </c>
      <c r="F49" s="273">
        <f>F40</f>
        <v>11131635.16</v>
      </c>
      <c r="G49" s="273">
        <f t="shared" si="3"/>
        <v>109.29998460952363</v>
      </c>
      <c r="H49" s="273">
        <f t="shared" si="2"/>
        <v>97.54962215370895</v>
      </c>
    </row>
    <row r="50" spans="1:8" ht="15">
      <c r="A50" s="110"/>
      <c r="B50" s="110"/>
      <c r="C50" s="9"/>
      <c r="D50" s="9"/>
      <c r="E50" s="9"/>
      <c r="F50" s="9"/>
      <c r="G50" s="9"/>
      <c r="H50" s="9"/>
    </row>
    <row r="51" spans="1:8" ht="15">
      <c r="A51" s="436" t="s">
        <v>199</v>
      </c>
      <c r="B51" s="437"/>
      <c r="C51" s="9"/>
      <c r="D51" s="9"/>
      <c r="E51" s="9"/>
      <c r="F51" s="9"/>
      <c r="G51" s="9"/>
      <c r="H51" s="9"/>
    </row>
    <row r="52" spans="1:8" ht="15">
      <c r="A52" s="546" t="s">
        <v>29</v>
      </c>
      <c r="B52" s="554" t="s">
        <v>3</v>
      </c>
      <c r="C52" s="554" t="s">
        <v>70</v>
      </c>
      <c r="D52" s="544" t="s">
        <v>167</v>
      </c>
      <c r="E52" s="544" t="s">
        <v>168</v>
      </c>
      <c r="F52" s="544" t="s">
        <v>169</v>
      </c>
      <c r="G52" s="544" t="s">
        <v>71</v>
      </c>
      <c r="H52" s="544" t="s">
        <v>71</v>
      </c>
    </row>
    <row r="53" spans="1:8" ht="27.75" customHeight="1">
      <c r="A53" s="547"/>
      <c r="B53" s="555"/>
      <c r="C53" s="555"/>
      <c r="D53" s="545"/>
      <c r="E53" s="545"/>
      <c r="F53" s="545"/>
      <c r="G53" s="545"/>
      <c r="H53" s="545"/>
    </row>
    <row r="54" spans="1:8" ht="15">
      <c r="A54" s="561">
        <v>1</v>
      </c>
      <c r="B54" s="561"/>
      <c r="C54" s="72">
        <v>2</v>
      </c>
      <c r="D54" s="73">
        <v>3</v>
      </c>
      <c r="E54" s="73">
        <v>4</v>
      </c>
      <c r="F54" s="73">
        <v>5</v>
      </c>
      <c r="G54" s="73" t="s">
        <v>72</v>
      </c>
      <c r="H54" s="73" t="s">
        <v>73</v>
      </c>
    </row>
    <row r="55" spans="1:8" ht="30" customHeight="1">
      <c r="A55" s="531">
        <v>66</v>
      </c>
      <c r="B55" s="532" t="s">
        <v>200</v>
      </c>
      <c r="C55" s="518">
        <f>SUM(C56)</f>
        <v>1892</v>
      </c>
      <c r="D55" s="518">
        <f>SUM(D56)</f>
        <v>0</v>
      </c>
      <c r="E55" s="518">
        <f>SUM(E56)</f>
        <v>0</v>
      </c>
      <c r="F55" s="518">
        <f>SUM(F56)</f>
        <v>0</v>
      </c>
      <c r="G55" s="519">
        <f>F55/C55*100</f>
        <v>0</v>
      </c>
      <c r="H55" s="533" t="e">
        <f>F55/E55*100</f>
        <v>#DIV/0!</v>
      </c>
    </row>
    <row r="56" spans="1:8" ht="15">
      <c r="A56" s="259">
        <v>6631</v>
      </c>
      <c r="B56" s="254" t="s">
        <v>192</v>
      </c>
      <c r="C56" s="260">
        <v>1892</v>
      </c>
      <c r="D56" s="260">
        <v>0</v>
      </c>
      <c r="E56" s="260">
        <v>0</v>
      </c>
      <c r="F56" s="260">
        <v>0</v>
      </c>
      <c r="G56" s="261">
        <f>F56/C56*100</f>
        <v>0</v>
      </c>
      <c r="H56" s="262" t="e">
        <f>F56/E56*100</f>
        <v>#DIV/0!</v>
      </c>
    </row>
    <row r="57" spans="1:8" ht="15">
      <c r="A57" s="576" t="s">
        <v>201</v>
      </c>
      <c r="B57" s="576"/>
      <c r="C57" s="276">
        <f>SUM(C55)</f>
        <v>1892</v>
      </c>
      <c r="D57" s="276">
        <f>SUM(D55)</f>
        <v>0</v>
      </c>
      <c r="E57" s="276">
        <f>SUM(E55)</f>
        <v>0</v>
      </c>
      <c r="F57" s="276">
        <f>SUM(F55)</f>
        <v>0</v>
      </c>
      <c r="G57" s="277">
        <f>F57/C57*100</f>
        <v>0</v>
      </c>
      <c r="H57" s="277" t="e">
        <f>F57/E57*100</f>
        <v>#DIV/0!</v>
      </c>
    </row>
    <row r="58" spans="1:8" ht="15">
      <c r="A58" s="258"/>
      <c r="B58" s="258"/>
      <c r="C58" s="256"/>
      <c r="D58" s="257"/>
      <c r="E58" s="257"/>
      <c r="F58" s="257"/>
      <c r="G58" s="257"/>
      <c r="H58" s="257"/>
    </row>
    <row r="59" spans="1:8" ht="15">
      <c r="A59" s="436" t="s">
        <v>202</v>
      </c>
      <c r="B59" s="437"/>
      <c r="C59" s="9"/>
      <c r="D59" s="9"/>
      <c r="E59" s="9"/>
      <c r="F59" s="9"/>
      <c r="G59" s="9"/>
      <c r="H59" s="9"/>
    </row>
    <row r="60" spans="1:8" ht="15" customHeight="1">
      <c r="A60" s="546" t="s">
        <v>29</v>
      </c>
      <c r="B60" s="554" t="s">
        <v>3</v>
      </c>
      <c r="C60" s="554" t="s">
        <v>70</v>
      </c>
      <c r="D60" s="544" t="s">
        <v>167</v>
      </c>
      <c r="E60" s="544" t="s">
        <v>168</v>
      </c>
      <c r="F60" s="544" t="s">
        <v>169</v>
      </c>
      <c r="G60" s="544" t="s">
        <v>71</v>
      </c>
      <c r="H60" s="544" t="s">
        <v>71</v>
      </c>
    </row>
    <row r="61" spans="1:8" ht="26.25" customHeight="1">
      <c r="A61" s="547"/>
      <c r="B61" s="555"/>
      <c r="C61" s="555"/>
      <c r="D61" s="545"/>
      <c r="E61" s="545"/>
      <c r="F61" s="545"/>
      <c r="G61" s="545"/>
      <c r="H61" s="545"/>
    </row>
    <row r="62" spans="1:8" ht="15">
      <c r="A62" s="561">
        <v>1</v>
      </c>
      <c r="B62" s="561"/>
      <c r="C62" s="72">
        <v>2</v>
      </c>
      <c r="D62" s="73">
        <v>3</v>
      </c>
      <c r="E62" s="73">
        <v>4</v>
      </c>
      <c r="F62" s="73">
        <v>5</v>
      </c>
      <c r="G62" s="73" t="s">
        <v>72</v>
      </c>
      <c r="H62" s="73" t="s">
        <v>73</v>
      </c>
    </row>
    <row r="63" spans="1:8" ht="15" customHeight="1">
      <c r="A63" s="531">
        <v>72</v>
      </c>
      <c r="B63" s="532" t="s">
        <v>172</v>
      </c>
      <c r="C63" s="518">
        <f>SUM(C64)</f>
        <v>1835.4</v>
      </c>
      <c r="D63" s="518">
        <f>SUM(D64)</f>
        <v>2445</v>
      </c>
      <c r="E63" s="518">
        <f>SUM(E64)</f>
        <v>2445</v>
      </c>
      <c r="F63" s="518">
        <f>SUM(F64)</f>
        <v>1835.4</v>
      </c>
      <c r="G63" s="519">
        <f>F63/C63*100</f>
        <v>100</v>
      </c>
      <c r="H63" s="533">
        <f>F63/E63*100</f>
        <v>75.06748466257669</v>
      </c>
    </row>
    <row r="64" spans="1:8" s="45" customFormat="1" ht="15" customHeight="1">
      <c r="A64" s="259">
        <v>7211</v>
      </c>
      <c r="B64" s="263" t="s">
        <v>204</v>
      </c>
      <c r="C64" s="260">
        <v>1835.4</v>
      </c>
      <c r="D64" s="260">
        <v>2445</v>
      </c>
      <c r="E64" s="260">
        <v>2445</v>
      </c>
      <c r="F64" s="260">
        <v>1835.4</v>
      </c>
      <c r="G64" s="350">
        <f>F64/C64*100</f>
        <v>100</v>
      </c>
      <c r="H64" s="351">
        <f>F64/E64*100</f>
        <v>75.06748466257669</v>
      </c>
    </row>
    <row r="65" spans="1:8" ht="15">
      <c r="A65" s="576" t="s">
        <v>205</v>
      </c>
      <c r="B65" s="576"/>
      <c r="C65" s="276">
        <f>SUM(C63)</f>
        <v>1835.4</v>
      </c>
      <c r="D65" s="276">
        <f>SUM(D63)</f>
        <v>2445</v>
      </c>
      <c r="E65" s="276">
        <f>SUM(E63)</f>
        <v>2445</v>
      </c>
      <c r="F65" s="276">
        <f>SUM(F63)</f>
        <v>1835.4</v>
      </c>
      <c r="G65" s="352">
        <f>F65/C65*100</f>
        <v>100</v>
      </c>
      <c r="H65" s="353">
        <f>F65/E65*100</f>
        <v>75.06748466257669</v>
      </c>
    </row>
    <row r="66" spans="1:8" ht="15">
      <c r="A66" s="258"/>
      <c r="B66" s="258"/>
      <c r="C66" s="256"/>
      <c r="D66" s="257"/>
      <c r="E66" s="257"/>
      <c r="F66" s="257"/>
      <c r="G66" s="257"/>
      <c r="H66" s="257"/>
    </row>
    <row r="67" spans="1:8" ht="15">
      <c r="A67" s="258"/>
      <c r="B67" s="258"/>
      <c r="C67" s="256"/>
      <c r="D67" s="257"/>
      <c r="E67" s="257"/>
      <c r="F67" s="257"/>
      <c r="G67" s="257"/>
      <c r="H67" s="257"/>
    </row>
    <row r="68" spans="1:8" ht="20.25">
      <c r="A68" s="580" t="s">
        <v>111</v>
      </c>
      <c r="B68" s="580"/>
      <c r="C68" s="580"/>
      <c r="D68" s="580"/>
      <c r="E68" s="580"/>
      <c r="F68" s="580"/>
      <c r="G68" s="580"/>
      <c r="H68" s="580"/>
    </row>
    <row r="69" spans="1:8" ht="18.75">
      <c r="A69" s="113"/>
      <c r="B69" s="113"/>
      <c r="C69" s="113"/>
      <c r="D69" s="113"/>
      <c r="E69" s="113"/>
      <c r="F69" s="113"/>
      <c r="G69" s="113"/>
      <c r="H69" s="113"/>
    </row>
    <row r="70" spans="1:8" ht="13.5" customHeight="1">
      <c r="A70" s="546" t="s">
        <v>29</v>
      </c>
      <c r="B70" s="554" t="s">
        <v>3</v>
      </c>
      <c r="C70" s="554" t="s">
        <v>70</v>
      </c>
      <c r="D70" s="544" t="s">
        <v>167</v>
      </c>
      <c r="E70" s="544" t="s">
        <v>168</v>
      </c>
      <c r="F70" s="544" t="s">
        <v>169</v>
      </c>
      <c r="G70" s="544" t="s">
        <v>71</v>
      </c>
      <c r="H70" s="544" t="s">
        <v>71</v>
      </c>
    </row>
    <row r="71" spans="1:8" ht="15">
      <c r="A71" s="547"/>
      <c r="B71" s="555"/>
      <c r="C71" s="555"/>
      <c r="D71" s="545"/>
      <c r="E71" s="545"/>
      <c r="F71" s="545"/>
      <c r="G71" s="545"/>
      <c r="H71" s="545"/>
    </row>
    <row r="72" spans="1:8" ht="13.5" customHeight="1">
      <c r="A72" s="561">
        <v>1</v>
      </c>
      <c r="B72" s="561"/>
      <c r="C72" s="72">
        <v>2</v>
      </c>
      <c r="D72" s="73">
        <v>3</v>
      </c>
      <c r="E72" s="73">
        <v>4</v>
      </c>
      <c r="F72" s="73">
        <v>5</v>
      </c>
      <c r="G72" s="73" t="s">
        <v>72</v>
      </c>
      <c r="H72" s="73" t="s">
        <v>73</v>
      </c>
    </row>
    <row r="73" spans="1:8" ht="15">
      <c r="A73" s="267">
        <v>1</v>
      </c>
      <c r="B73" s="268" t="s">
        <v>0</v>
      </c>
      <c r="C73" s="269">
        <v>676075</v>
      </c>
      <c r="D73" s="269">
        <f>SUM(D12)</f>
        <v>617175</v>
      </c>
      <c r="E73" s="269">
        <f>SUM(E12)</f>
        <v>622175</v>
      </c>
      <c r="F73" s="269">
        <f>SUM(F12)</f>
        <v>618421.69</v>
      </c>
      <c r="G73" s="270">
        <f aca="true" t="shared" si="4" ref="G73:G79">F73/C73*100</f>
        <v>91.47234996117294</v>
      </c>
      <c r="H73" s="271">
        <f aca="true" t="shared" si="5" ref="H73:H79">F73/E73*100</f>
        <v>99.3967436814401</v>
      </c>
    </row>
    <row r="74" spans="1:8" ht="15">
      <c r="A74" s="144">
        <v>3</v>
      </c>
      <c r="B74" s="135" t="s">
        <v>112</v>
      </c>
      <c r="C74" s="136">
        <v>6952</v>
      </c>
      <c r="D74" s="136">
        <f>SUM(D25)</f>
        <v>6200</v>
      </c>
      <c r="E74" s="136">
        <f>SUM(E25)</f>
        <v>6200</v>
      </c>
      <c r="F74" s="136">
        <f>SUM(F25)</f>
        <v>857.59</v>
      </c>
      <c r="G74" s="31">
        <f t="shared" si="4"/>
        <v>12.335874568469505</v>
      </c>
      <c r="H74" s="271">
        <f t="shared" si="5"/>
        <v>13.83209677419355</v>
      </c>
    </row>
    <row r="75" spans="1:8" ht="15">
      <c r="A75" s="144">
        <v>4</v>
      </c>
      <c r="B75" s="135" t="s">
        <v>62</v>
      </c>
      <c r="C75" s="136">
        <v>1082172</v>
      </c>
      <c r="D75" s="136">
        <f>SUM(D34)</f>
        <v>1116675</v>
      </c>
      <c r="E75" s="136">
        <f>SUM(E34)</f>
        <v>1116675</v>
      </c>
      <c r="F75" s="136">
        <f>SUM(F34)</f>
        <v>1131013.03</v>
      </c>
      <c r="G75" s="31">
        <f t="shared" si="4"/>
        <v>104.51324096354368</v>
      </c>
      <c r="H75" s="271">
        <f t="shared" si="5"/>
        <v>101.28399310452907</v>
      </c>
    </row>
    <row r="76" spans="1:8" ht="15">
      <c r="A76" s="264">
        <v>5</v>
      </c>
      <c r="B76" s="265" t="s">
        <v>2</v>
      </c>
      <c r="C76" s="266">
        <v>10184480</v>
      </c>
      <c r="D76" s="266">
        <f>SUM(D49)</f>
        <v>11409654</v>
      </c>
      <c r="E76" s="266">
        <f>SUM(E49)</f>
        <v>11411254</v>
      </c>
      <c r="F76" s="266">
        <f>SUM(F49)</f>
        <v>11131635.16</v>
      </c>
      <c r="G76" s="31">
        <f t="shared" si="4"/>
        <v>109.29998546808477</v>
      </c>
      <c r="H76" s="271">
        <f t="shared" si="5"/>
        <v>97.54962215370895</v>
      </c>
    </row>
    <row r="77" spans="1:8" ht="15">
      <c r="A77" s="144">
        <v>6</v>
      </c>
      <c r="B77" s="135" t="s">
        <v>206</v>
      </c>
      <c r="C77" s="136">
        <v>1892</v>
      </c>
      <c r="D77" s="136">
        <f>SUM(D57)</f>
        <v>0</v>
      </c>
      <c r="E77" s="136">
        <f>SUM(E57)</f>
        <v>0</v>
      </c>
      <c r="F77" s="136">
        <f>SUM(F57)</f>
        <v>0</v>
      </c>
      <c r="G77" s="31">
        <f t="shared" si="4"/>
        <v>0</v>
      </c>
      <c r="H77" s="271" t="e">
        <f t="shared" si="5"/>
        <v>#DIV/0!</v>
      </c>
    </row>
    <row r="78" spans="1:8" ht="15">
      <c r="A78" s="272">
        <v>7</v>
      </c>
      <c r="B78" s="145" t="s">
        <v>203</v>
      </c>
      <c r="C78" s="146">
        <v>1835</v>
      </c>
      <c r="D78" s="146">
        <f>SUM(D65)</f>
        <v>2445</v>
      </c>
      <c r="E78" s="146">
        <f>SUM(E65)</f>
        <v>2445</v>
      </c>
      <c r="F78" s="146">
        <f>SUM(F65)</f>
        <v>1835.4</v>
      </c>
      <c r="G78" s="31">
        <f t="shared" si="4"/>
        <v>100.02179836512262</v>
      </c>
      <c r="H78" s="271">
        <f t="shared" si="5"/>
        <v>75.06748466257669</v>
      </c>
    </row>
    <row r="79" spans="1:8" ht="15">
      <c r="A79" s="583" t="s">
        <v>213</v>
      </c>
      <c r="B79" s="583"/>
      <c r="C79" s="384">
        <f>SUM(C73:C78)</f>
        <v>11953406</v>
      </c>
      <c r="D79" s="384">
        <f>SUM(D73:D78)</f>
        <v>13152149</v>
      </c>
      <c r="E79" s="384">
        <f>SUM(E73:E78)</f>
        <v>13158749</v>
      </c>
      <c r="F79" s="384">
        <f>SUM(F73:F78)</f>
        <v>12883762.870000001</v>
      </c>
      <c r="G79" s="385">
        <f t="shared" si="4"/>
        <v>107.78319476473904</v>
      </c>
      <c r="H79" s="386">
        <f t="shared" si="5"/>
        <v>97.91024108750764</v>
      </c>
    </row>
    <row r="80" spans="1:8" ht="15">
      <c r="A80" s="8"/>
      <c r="B80" s="8"/>
      <c r="C80" s="111"/>
      <c r="D80" s="111"/>
      <c r="E80" s="111"/>
      <c r="F80" s="111"/>
      <c r="G80" s="9"/>
      <c r="H80" s="9"/>
    </row>
    <row r="81" spans="1:8" ht="20.25">
      <c r="A81" s="612" t="s">
        <v>66</v>
      </c>
      <c r="B81" s="612"/>
      <c r="C81" s="612"/>
      <c r="D81" s="612"/>
      <c r="E81" s="612"/>
      <c r="F81" s="612"/>
      <c r="G81" s="612"/>
      <c r="H81" s="9"/>
    </row>
    <row r="82" spans="1:8" ht="15.75" customHeight="1">
      <c r="A82" s="8"/>
      <c r="B82" s="8"/>
      <c r="C82" s="8"/>
      <c r="D82" s="8"/>
      <c r="E82" s="8"/>
      <c r="F82" s="8"/>
      <c r="G82" s="8"/>
      <c r="H82" s="9"/>
    </row>
    <row r="83" spans="1:7" s="87" customFormat="1" ht="15">
      <c r="A83" s="438" t="s">
        <v>44</v>
      </c>
      <c r="B83" s="439"/>
      <c r="C83" s="89"/>
      <c r="D83" s="90"/>
      <c r="E83" s="90"/>
      <c r="F83" s="90"/>
      <c r="G83" s="90"/>
    </row>
    <row r="84" spans="1:8" ht="13.5" customHeight="1">
      <c r="A84" s="546" t="s">
        <v>29</v>
      </c>
      <c r="B84" s="554" t="s">
        <v>3</v>
      </c>
      <c r="C84" s="554" t="s">
        <v>70</v>
      </c>
      <c r="D84" s="544" t="s">
        <v>167</v>
      </c>
      <c r="E84" s="544" t="s">
        <v>168</v>
      </c>
      <c r="F84" s="544" t="s">
        <v>169</v>
      </c>
      <c r="G84" s="544" t="s">
        <v>71</v>
      </c>
      <c r="H84" s="544" t="s">
        <v>71</v>
      </c>
    </row>
    <row r="85" spans="1:8" ht="30.75" customHeight="1">
      <c r="A85" s="547"/>
      <c r="B85" s="555"/>
      <c r="C85" s="555"/>
      <c r="D85" s="545"/>
      <c r="E85" s="545"/>
      <c r="F85" s="545"/>
      <c r="G85" s="545"/>
      <c r="H85" s="545"/>
    </row>
    <row r="86" spans="1:8" s="74" customFormat="1" ht="12">
      <c r="A86" s="561">
        <v>1</v>
      </c>
      <c r="B86" s="561"/>
      <c r="C86" s="72">
        <v>2</v>
      </c>
      <c r="D86" s="73">
        <v>3</v>
      </c>
      <c r="E86" s="73">
        <v>4</v>
      </c>
      <c r="F86" s="73">
        <v>5</v>
      </c>
      <c r="G86" s="73" t="s">
        <v>72</v>
      </c>
      <c r="H86" s="73" t="s">
        <v>73</v>
      </c>
    </row>
    <row r="87" spans="1:8" ht="15">
      <c r="A87" s="6">
        <v>922</v>
      </c>
      <c r="B87" s="7" t="s">
        <v>45</v>
      </c>
      <c r="C87" s="60">
        <f>SUM(C88:C88)</f>
        <v>0</v>
      </c>
      <c r="D87" s="60">
        <f>SUM(D88:D88)</f>
        <v>0</v>
      </c>
      <c r="E87" s="60">
        <f>SUM(E88:E88)</f>
        <v>0</v>
      </c>
      <c r="F87" s="60">
        <f>SUM(F88:F88)</f>
        <v>0</v>
      </c>
      <c r="G87" s="60" t="e">
        <f>F87/C87*100</f>
        <v>#DIV/0!</v>
      </c>
      <c r="H87" s="162" t="e">
        <f>F87/E87*100</f>
        <v>#DIV/0!</v>
      </c>
    </row>
    <row r="88" spans="1:17" s="10" customFormat="1" ht="15">
      <c r="A88" s="64">
        <v>92211</v>
      </c>
      <c r="B88" s="61" t="s">
        <v>46</v>
      </c>
      <c r="C88" s="150">
        <v>0</v>
      </c>
      <c r="D88" s="65"/>
      <c r="E88" s="65"/>
      <c r="F88" s="65">
        <v>0</v>
      </c>
      <c r="G88" s="325" t="e">
        <f>F88/C88*100</f>
        <v>#DIV/0!</v>
      </c>
      <c r="H88" s="354" t="e">
        <f>F88/E88*100</f>
        <v>#DIV/0!</v>
      </c>
      <c r="I88" s="9"/>
      <c r="J88" s="9"/>
      <c r="K88" s="9"/>
      <c r="L88" s="9"/>
      <c r="M88" s="9"/>
      <c r="N88" s="9"/>
      <c r="Q88" s="16"/>
    </row>
    <row r="89" spans="1:17" s="10" customFormat="1" ht="15">
      <c r="A89" s="593" t="s">
        <v>50</v>
      </c>
      <c r="B89" s="594"/>
      <c r="C89" s="273">
        <f>SUM(C87)</f>
        <v>0</v>
      </c>
      <c r="D89" s="273">
        <f>SUM(D87)</f>
        <v>0</v>
      </c>
      <c r="E89" s="273">
        <f>SUM(E87)</f>
        <v>0</v>
      </c>
      <c r="F89" s="273">
        <f>SUM(F87)</f>
        <v>0</v>
      </c>
      <c r="G89" s="343" t="e">
        <f>F89/C89*100</f>
        <v>#DIV/0!</v>
      </c>
      <c r="H89" s="387" t="e">
        <f>F89/E89*100</f>
        <v>#DIV/0!</v>
      </c>
      <c r="I89" s="9"/>
      <c r="J89" s="9"/>
      <c r="K89" s="9"/>
      <c r="L89" s="9"/>
      <c r="M89" s="9"/>
      <c r="N89" s="9"/>
      <c r="Q89" s="16"/>
    </row>
    <row r="90" spans="1:17" s="10" customFormat="1" ht="15.75" customHeight="1">
      <c r="A90" s="40"/>
      <c r="B90" s="40"/>
      <c r="C90" s="40"/>
      <c r="D90" s="9"/>
      <c r="E90" s="9"/>
      <c r="F90" s="9"/>
      <c r="G90" s="9"/>
      <c r="H90" s="2"/>
      <c r="I90" s="9"/>
      <c r="J90" s="9"/>
      <c r="K90" s="9"/>
      <c r="L90" s="9"/>
      <c r="M90" s="9"/>
      <c r="N90" s="9"/>
      <c r="Q90" s="16"/>
    </row>
    <row r="91" spans="1:17" s="35" customFormat="1" ht="15">
      <c r="A91" s="438" t="s">
        <v>51</v>
      </c>
      <c r="B91" s="439"/>
      <c r="C91" s="89"/>
      <c r="D91" s="90"/>
      <c r="E91" s="90"/>
      <c r="F91" s="90"/>
      <c r="G91" s="90"/>
      <c r="H91" s="87"/>
      <c r="I91" s="9"/>
      <c r="J91" s="9"/>
      <c r="K91" s="9"/>
      <c r="L91" s="9"/>
      <c r="M91" s="9"/>
      <c r="N91" s="9"/>
      <c r="Q91" s="82"/>
    </row>
    <row r="92" spans="1:17" s="10" customFormat="1" ht="14.25" customHeight="1">
      <c r="A92" s="546" t="s">
        <v>29</v>
      </c>
      <c r="B92" s="554" t="s">
        <v>3</v>
      </c>
      <c r="C92" s="554" t="s">
        <v>70</v>
      </c>
      <c r="D92" s="544" t="s">
        <v>167</v>
      </c>
      <c r="E92" s="544" t="s">
        <v>168</v>
      </c>
      <c r="F92" s="544" t="s">
        <v>169</v>
      </c>
      <c r="G92" s="544" t="s">
        <v>71</v>
      </c>
      <c r="H92" s="544" t="s">
        <v>71</v>
      </c>
      <c r="I92" s="9"/>
      <c r="J92" s="9"/>
      <c r="K92" s="9"/>
      <c r="L92" s="9"/>
      <c r="M92" s="9"/>
      <c r="N92" s="9"/>
      <c r="Q92" s="16"/>
    </row>
    <row r="93" spans="1:17" s="10" customFormat="1" ht="30" customHeight="1">
      <c r="A93" s="547"/>
      <c r="B93" s="555"/>
      <c r="C93" s="555"/>
      <c r="D93" s="545"/>
      <c r="E93" s="545"/>
      <c r="F93" s="545"/>
      <c r="G93" s="545"/>
      <c r="H93" s="545"/>
      <c r="I93" s="9"/>
      <c r="J93" s="9"/>
      <c r="K93" s="9"/>
      <c r="L93" s="9"/>
      <c r="M93" s="9"/>
      <c r="N93" s="9"/>
      <c r="Q93" s="16"/>
    </row>
    <row r="94" spans="1:17" s="78" customFormat="1" ht="12">
      <c r="A94" s="549">
        <v>1</v>
      </c>
      <c r="B94" s="549"/>
      <c r="C94" s="117">
        <v>2</v>
      </c>
      <c r="D94" s="118">
        <v>3</v>
      </c>
      <c r="E94" s="118">
        <v>4</v>
      </c>
      <c r="F94" s="118">
        <v>5</v>
      </c>
      <c r="G94" s="118" t="s">
        <v>72</v>
      </c>
      <c r="H94" s="118" t="s">
        <v>73</v>
      </c>
      <c r="I94" s="77"/>
      <c r="J94" s="77"/>
      <c r="K94" s="77"/>
      <c r="L94" s="77"/>
      <c r="M94" s="77"/>
      <c r="N94" s="77"/>
      <c r="Q94" s="79"/>
    </row>
    <row r="95" spans="1:17" s="10" customFormat="1" ht="15.75" customHeight="1">
      <c r="A95" s="29">
        <v>922</v>
      </c>
      <c r="B95" s="30" t="s">
        <v>45</v>
      </c>
      <c r="C95" s="31">
        <f>SUM(C96:C96)</f>
        <v>135380.52</v>
      </c>
      <c r="D95" s="31">
        <f>SUM(D96:D96)</f>
        <v>181034.69</v>
      </c>
      <c r="E95" s="31">
        <f>SUM(E96:E96)</f>
        <v>181034.69</v>
      </c>
      <c r="F95" s="31">
        <f>SUM(F96:F96)</f>
        <v>458055.84</v>
      </c>
      <c r="G95" s="31">
        <f>F95/C95*100</f>
        <v>338.3469349947836</v>
      </c>
      <c r="H95" s="163">
        <f>F95/E95*100</f>
        <v>253.0210314940192</v>
      </c>
      <c r="I95" s="9"/>
      <c r="J95" s="9"/>
      <c r="K95" s="9"/>
      <c r="L95" s="9"/>
      <c r="M95" s="9"/>
      <c r="N95" s="9"/>
      <c r="Q95" s="16"/>
    </row>
    <row r="96" spans="1:17" s="10" customFormat="1" ht="15">
      <c r="A96" s="64">
        <v>92211</v>
      </c>
      <c r="B96" s="61" t="s">
        <v>46</v>
      </c>
      <c r="C96" s="85">
        <v>135380.52</v>
      </c>
      <c r="D96" s="65">
        <v>181034.69</v>
      </c>
      <c r="E96" s="65">
        <v>181034.69</v>
      </c>
      <c r="F96" s="65">
        <v>458055.84</v>
      </c>
      <c r="G96" s="83">
        <f>F96/C96*100</f>
        <v>338.3469349947836</v>
      </c>
      <c r="H96" s="355">
        <f>F96/E96*100</f>
        <v>253.0210314940192</v>
      </c>
      <c r="I96" s="9"/>
      <c r="J96" s="9"/>
      <c r="K96" s="9"/>
      <c r="L96" s="9"/>
      <c r="M96" s="9"/>
      <c r="N96" s="9"/>
      <c r="Q96" s="16"/>
    </row>
    <row r="97" spans="1:17" s="10" customFormat="1" ht="30.75" customHeight="1">
      <c r="A97" s="593" t="s">
        <v>52</v>
      </c>
      <c r="B97" s="594"/>
      <c r="C97" s="273">
        <v>135380.52</v>
      </c>
      <c r="D97" s="273">
        <f>SUM(D95)</f>
        <v>181034.69</v>
      </c>
      <c r="E97" s="273">
        <f>SUM(E95)</f>
        <v>181034.69</v>
      </c>
      <c r="F97" s="273">
        <f>SUM(F95)</f>
        <v>458055.84</v>
      </c>
      <c r="G97" s="343">
        <f>F97/C97*100</f>
        <v>338.3469349947836</v>
      </c>
      <c r="H97" s="387">
        <f>F97/E97*100</f>
        <v>253.0210314940192</v>
      </c>
      <c r="I97" s="9"/>
      <c r="J97" s="9"/>
      <c r="K97" s="9"/>
      <c r="L97" s="9"/>
      <c r="M97" s="9"/>
      <c r="N97" s="9"/>
      <c r="Q97" s="16"/>
    </row>
    <row r="98" spans="1:17" s="10" customFormat="1" ht="15">
      <c r="A98" s="8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Q98" s="16"/>
    </row>
    <row r="99" spans="1:8" s="87" customFormat="1" ht="15">
      <c r="A99" s="438" t="s">
        <v>54</v>
      </c>
      <c r="B99" s="439"/>
      <c r="C99" s="89"/>
      <c r="D99" s="90"/>
      <c r="E99" s="90"/>
      <c r="F99" s="90"/>
      <c r="G99" s="90"/>
      <c r="H99" s="9"/>
    </row>
    <row r="100" spans="1:8" ht="14.25" customHeight="1">
      <c r="A100" s="546" t="s">
        <v>29</v>
      </c>
      <c r="B100" s="554" t="s">
        <v>3</v>
      </c>
      <c r="C100" s="554" t="s">
        <v>70</v>
      </c>
      <c r="D100" s="544" t="s">
        <v>167</v>
      </c>
      <c r="E100" s="544" t="s">
        <v>168</v>
      </c>
      <c r="F100" s="544" t="s">
        <v>169</v>
      </c>
      <c r="G100" s="544" t="s">
        <v>71</v>
      </c>
      <c r="H100" s="544" t="s">
        <v>71</v>
      </c>
    </row>
    <row r="101" spans="1:8" ht="28.5" customHeight="1">
      <c r="A101" s="547"/>
      <c r="B101" s="555"/>
      <c r="C101" s="555"/>
      <c r="D101" s="545"/>
      <c r="E101" s="545"/>
      <c r="F101" s="545"/>
      <c r="G101" s="545"/>
      <c r="H101" s="545"/>
    </row>
    <row r="102" spans="1:8" s="74" customFormat="1" ht="12">
      <c r="A102" s="561">
        <v>1</v>
      </c>
      <c r="B102" s="561"/>
      <c r="C102" s="72">
        <v>2</v>
      </c>
      <c r="D102" s="73">
        <v>3</v>
      </c>
      <c r="E102" s="73">
        <v>4</v>
      </c>
      <c r="F102" s="73">
        <v>5</v>
      </c>
      <c r="G102" s="73" t="s">
        <v>72</v>
      </c>
      <c r="H102" s="73" t="s">
        <v>73</v>
      </c>
    </row>
    <row r="103" spans="1:17" ht="18.75" customHeight="1">
      <c r="A103" s="6">
        <v>922</v>
      </c>
      <c r="B103" s="7" t="s">
        <v>45</v>
      </c>
      <c r="C103" s="60">
        <f>SUM(C104)</f>
        <v>21600</v>
      </c>
      <c r="D103" s="60">
        <f>SUM(D104)</f>
        <v>21600</v>
      </c>
      <c r="E103" s="60">
        <f>SUM(E104)</f>
        <v>21600</v>
      </c>
      <c r="F103" s="60">
        <f>SUM(F104)</f>
        <v>0</v>
      </c>
      <c r="G103" s="60">
        <f>F103/C103*100</f>
        <v>0</v>
      </c>
      <c r="H103" s="63">
        <f>F103/E103*100</f>
        <v>0</v>
      </c>
      <c r="I103" s="22"/>
      <c r="J103" s="22"/>
      <c r="K103" s="22"/>
      <c r="L103" s="23"/>
      <c r="M103" s="24"/>
      <c r="O103" s="23"/>
      <c r="P103" s="23"/>
      <c r="Q103" s="23"/>
    </row>
    <row r="104" spans="1:17" ht="18.75" customHeight="1">
      <c r="A104" s="64">
        <v>92211</v>
      </c>
      <c r="B104" s="61" t="s">
        <v>46</v>
      </c>
      <c r="C104" s="85">
        <v>21600</v>
      </c>
      <c r="D104" s="65">
        <v>21600</v>
      </c>
      <c r="E104" s="65">
        <v>21600</v>
      </c>
      <c r="F104" s="65">
        <v>0</v>
      </c>
      <c r="G104" s="356">
        <f>F104/C104*100</f>
        <v>0</v>
      </c>
      <c r="H104" s="357">
        <f>F104/E104*100</f>
        <v>0</v>
      </c>
      <c r="I104" s="22"/>
      <c r="J104" s="22"/>
      <c r="K104" s="22"/>
      <c r="L104" s="23"/>
      <c r="M104" s="24"/>
      <c r="O104" s="23"/>
      <c r="P104" s="23"/>
      <c r="Q104" s="23"/>
    </row>
    <row r="105" spans="1:12" s="25" customFormat="1" ht="20.25" customHeight="1">
      <c r="A105" s="614" t="s">
        <v>35</v>
      </c>
      <c r="B105" s="615"/>
      <c r="C105" s="273">
        <f>SUM(C103)</f>
        <v>21600</v>
      </c>
      <c r="D105" s="273">
        <f>SUM(D103)</f>
        <v>21600</v>
      </c>
      <c r="E105" s="273">
        <f>SUM(E103)</f>
        <v>21600</v>
      </c>
      <c r="F105" s="273">
        <f>SUM(F103)</f>
        <v>0</v>
      </c>
      <c r="G105" s="343">
        <f>F105/C105*100</f>
        <v>0</v>
      </c>
      <c r="H105" s="344">
        <f>F105/E105*100</f>
        <v>0</v>
      </c>
      <c r="I105" s="26"/>
      <c r="J105" s="26"/>
      <c r="K105" s="26"/>
      <c r="L105" s="26"/>
    </row>
    <row r="106" spans="1:8" s="25" customFormat="1" ht="15">
      <c r="A106" s="8"/>
      <c r="B106" s="8"/>
      <c r="C106" s="8"/>
      <c r="D106" s="9"/>
      <c r="E106" s="9"/>
      <c r="F106" s="9"/>
      <c r="G106" s="9"/>
      <c r="H106" s="9"/>
    </row>
    <row r="107" spans="1:8" s="25" customFormat="1" ht="19.5">
      <c r="A107" s="616" t="s">
        <v>56</v>
      </c>
      <c r="B107" s="616"/>
      <c r="C107" s="432">
        <f>SUM(C79)</f>
        <v>11953406</v>
      </c>
      <c r="D107" s="432">
        <f>SUM(D12,D25,D34,D49,D57,D65)</f>
        <v>13152149</v>
      </c>
      <c r="E107" s="432">
        <f>SUM(E12,E25,E34,E49,E57,E65)</f>
        <v>13158749</v>
      </c>
      <c r="F107" s="432">
        <f>SUM(F12,F25,F34,F49,F57,F65)</f>
        <v>12883762.870000001</v>
      </c>
      <c r="G107" s="433">
        <f>F107/C107*100</f>
        <v>107.78319476473904</v>
      </c>
      <c r="H107" s="433">
        <f>F107/E107*100</f>
        <v>97.91024108750764</v>
      </c>
    </row>
    <row r="108" spans="1:17" s="10" customFormat="1" ht="19.5">
      <c r="A108" s="616" t="s">
        <v>57</v>
      </c>
      <c r="B108" s="616"/>
      <c r="C108" s="433">
        <f>SUM(C12,C25,C34,C49,C57,C65,C89,C97,C105)</f>
        <v>12110387.06</v>
      </c>
      <c r="D108" s="433">
        <f>SUM(D12,D25,D34,D49,D57,D65,D89,D97,D105)</f>
        <v>13354783.69</v>
      </c>
      <c r="E108" s="433">
        <f>SUM(E12,E25,E34,E49,E57,E65,E89,E97,E105)</f>
        <v>13361383.69</v>
      </c>
      <c r="F108" s="433">
        <f>SUM(F12,F25,F34,F49,F57,F65,F89,F97,F105)</f>
        <v>13341818.71</v>
      </c>
      <c r="G108" s="433">
        <f>F108/C108*100</f>
        <v>110.16839217358591</v>
      </c>
      <c r="H108" s="433">
        <f>F108/E108*100</f>
        <v>99.8535707045473</v>
      </c>
      <c r="I108" s="9"/>
      <c r="J108" s="9"/>
      <c r="K108" s="9"/>
      <c r="L108" s="9"/>
      <c r="M108" s="9"/>
      <c r="N108" s="9"/>
      <c r="Q108" s="16"/>
    </row>
    <row r="109" spans="1:17" s="16" customFormat="1" ht="14.25" customHeight="1">
      <c r="A109" s="2"/>
      <c r="B109" s="2"/>
      <c r="C109" s="2"/>
      <c r="D109" s="11"/>
      <c r="E109" s="11"/>
      <c r="F109" s="11"/>
      <c r="G109" s="11"/>
      <c r="H109" s="2"/>
      <c r="I109" s="9"/>
      <c r="J109" s="9"/>
      <c r="K109" s="9"/>
      <c r="L109" s="14"/>
      <c r="M109" s="14"/>
      <c r="N109" s="9"/>
      <c r="O109" s="27">
        <f>SUM(O111:O111)</f>
        <v>0</v>
      </c>
      <c r="P109" s="28">
        <f>SUM(P111:P111)</f>
        <v>0</v>
      </c>
      <c r="Q109" s="16">
        <f>SUM(H109:J109)</f>
        <v>0</v>
      </c>
    </row>
    <row r="110" spans="1:16" s="16" customFormat="1" ht="14.25" customHeight="1">
      <c r="A110" s="2"/>
      <c r="B110" s="2"/>
      <c r="C110" s="2"/>
      <c r="D110" s="11"/>
      <c r="E110" s="11"/>
      <c r="F110" s="11"/>
      <c r="G110" s="11"/>
      <c r="H110" s="2"/>
      <c r="I110" s="9"/>
      <c r="J110" s="9"/>
      <c r="K110" s="9"/>
      <c r="L110" s="14"/>
      <c r="M110" s="14"/>
      <c r="N110" s="9"/>
      <c r="O110" s="15"/>
      <c r="P110" s="15"/>
    </row>
    <row r="111" spans="1:17" ht="20.25">
      <c r="A111" s="597" t="s">
        <v>27</v>
      </c>
      <c r="B111" s="597"/>
      <c r="C111" s="597"/>
      <c r="D111" s="597"/>
      <c r="E111" s="597"/>
      <c r="F111" s="597"/>
      <c r="G111" s="597"/>
      <c r="H111" s="597"/>
      <c r="I111" s="20"/>
      <c r="J111" s="20"/>
      <c r="K111" s="20"/>
      <c r="L111" s="21"/>
      <c r="M111" s="21"/>
      <c r="N111" s="20"/>
      <c r="O111" s="2">
        <v>0</v>
      </c>
      <c r="P111" s="2">
        <v>0</v>
      </c>
      <c r="Q111" s="16"/>
    </row>
    <row r="112" spans="1:17" ht="20.25">
      <c r="A112" s="278"/>
      <c r="B112" s="278"/>
      <c r="C112" s="278"/>
      <c r="D112" s="278"/>
      <c r="E112" s="278"/>
      <c r="F112" s="278"/>
      <c r="G112" s="278"/>
      <c r="H112" s="278"/>
      <c r="I112" s="20"/>
      <c r="J112" s="20"/>
      <c r="K112" s="20"/>
      <c r="L112" s="21"/>
      <c r="M112" s="21"/>
      <c r="N112" s="20"/>
      <c r="Q112" s="16"/>
    </row>
    <row r="113" spans="1:17" ht="12" customHeight="1">
      <c r="A113" s="301"/>
      <c r="B113" s="301"/>
      <c r="C113" s="301"/>
      <c r="D113" s="301"/>
      <c r="E113" s="70"/>
      <c r="F113" s="70"/>
      <c r="G113" s="70"/>
      <c r="H113" s="25"/>
      <c r="I113" s="20"/>
      <c r="J113" s="20"/>
      <c r="K113" s="20"/>
      <c r="L113" s="21"/>
      <c r="M113" s="21"/>
      <c r="N113" s="20"/>
      <c r="Q113" s="16"/>
    </row>
    <row r="114" spans="1:17" s="10" customFormat="1" ht="18.75" customHeight="1">
      <c r="A114" s="626" t="s">
        <v>76</v>
      </c>
      <c r="B114" s="626"/>
      <c r="C114" s="613"/>
      <c r="D114" s="613"/>
      <c r="E114" s="613"/>
      <c r="F114" s="613"/>
      <c r="G114" s="613"/>
      <c r="H114" s="9"/>
      <c r="I114" s="9"/>
      <c r="J114" s="9"/>
      <c r="K114" s="9"/>
      <c r="L114" s="9"/>
      <c r="M114" s="9"/>
      <c r="N114" s="9"/>
      <c r="Q114" s="16"/>
    </row>
    <row r="115" spans="1:17" s="10" customFormat="1" ht="18.75" customHeight="1">
      <c r="A115" s="566" t="s">
        <v>207</v>
      </c>
      <c r="B115" s="566"/>
      <c r="C115" s="566"/>
      <c r="D115" s="486"/>
      <c r="E115" s="486"/>
      <c r="F115" s="485"/>
      <c r="G115" s="485"/>
      <c r="H115" s="9"/>
      <c r="I115" s="9"/>
      <c r="J115" s="9"/>
      <c r="K115" s="9"/>
      <c r="L115" s="9"/>
      <c r="M115" s="9"/>
      <c r="N115" s="9"/>
      <c r="Q115" s="16"/>
    </row>
    <row r="116" spans="1:17" s="10" customFormat="1" ht="14.25" customHeight="1">
      <c r="A116" s="546" t="s">
        <v>74</v>
      </c>
      <c r="B116" s="554" t="s">
        <v>3</v>
      </c>
      <c r="C116" s="554" t="s">
        <v>70</v>
      </c>
      <c r="D116" s="544" t="s">
        <v>167</v>
      </c>
      <c r="E116" s="544" t="s">
        <v>168</v>
      </c>
      <c r="F116" s="544" t="s">
        <v>169</v>
      </c>
      <c r="G116" s="544" t="s">
        <v>71</v>
      </c>
      <c r="H116" s="544" t="s">
        <v>71</v>
      </c>
      <c r="I116" s="9"/>
      <c r="J116" s="9"/>
      <c r="K116" s="9"/>
      <c r="L116" s="9"/>
      <c r="M116" s="9"/>
      <c r="N116" s="9"/>
      <c r="Q116" s="16"/>
    </row>
    <row r="117" spans="1:17" s="10" customFormat="1" ht="30" customHeight="1">
      <c r="A117" s="547"/>
      <c r="B117" s="555"/>
      <c r="C117" s="555"/>
      <c r="D117" s="545"/>
      <c r="E117" s="545"/>
      <c r="F117" s="545"/>
      <c r="G117" s="545"/>
      <c r="H117" s="545"/>
      <c r="I117" s="9"/>
      <c r="J117" s="9"/>
      <c r="K117" s="9"/>
      <c r="L117" s="9"/>
      <c r="M117" s="9"/>
      <c r="N117" s="9"/>
      <c r="Q117" s="16"/>
    </row>
    <row r="118" spans="1:17" s="10" customFormat="1" ht="15">
      <c r="A118" s="561">
        <v>1</v>
      </c>
      <c r="B118" s="561"/>
      <c r="C118" s="72">
        <v>2</v>
      </c>
      <c r="D118" s="73">
        <v>3</v>
      </c>
      <c r="E118" s="73">
        <v>4</v>
      </c>
      <c r="F118" s="73">
        <v>5</v>
      </c>
      <c r="G118" s="73" t="s">
        <v>72</v>
      </c>
      <c r="H118" s="73" t="s">
        <v>73</v>
      </c>
      <c r="I118" s="9"/>
      <c r="J118" s="9"/>
      <c r="K118" s="9"/>
      <c r="L118" s="9"/>
      <c r="M118" s="9"/>
      <c r="N118" s="9"/>
      <c r="Q118" s="16"/>
    </row>
    <row r="119" spans="1:17" s="10" customFormat="1" ht="15">
      <c r="A119" s="202">
        <v>32</v>
      </c>
      <c r="B119" s="203" t="s">
        <v>11</v>
      </c>
      <c r="C119" s="205">
        <f>SUM(C120,C125,C132,C143)</f>
        <v>611864.2899999999</v>
      </c>
      <c r="D119" s="205">
        <f>SUM(D120,D125,D132,D143)</f>
        <v>585175</v>
      </c>
      <c r="E119" s="205">
        <f>SUM(E120,E125,E132,E143)</f>
        <v>585175.14</v>
      </c>
      <c r="F119" s="205">
        <f>SUM(F120,F125,F132,F143)</f>
        <v>581421.69</v>
      </c>
      <c r="G119" s="205">
        <f aca="true" t="shared" si="6" ref="G119:G133">F119/C119*100</f>
        <v>95.0246156709031</v>
      </c>
      <c r="H119" s="206">
        <f aca="true" t="shared" si="7" ref="H119:H133">F119/E119*100</f>
        <v>99.35857664766824</v>
      </c>
      <c r="I119" s="9"/>
      <c r="J119" s="9"/>
      <c r="K119" s="9"/>
      <c r="L119" s="9"/>
      <c r="M119" s="9"/>
      <c r="N119" s="9"/>
      <c r="Q119" s="16"/>
    </row>
    <row r="120" spans="1:17" s="10" customFormat="1" ht="15">
      <c r="A120" s="279">
        <v>321</v>
      </c>
      <c r="B120" s="280" t="s">
        <v>12</v>
      </c>
      <c r="C120" s="281">
        <f>SUM(C121:C122)</f>
        <v>293859.61</v>
      </c>
      <c r="D120" s="281">
        <f>SUM(D121:D122)</f>
        <v>226004.92</v>
      </c>
      <c r="E120" s="281">
        <f>SUM(E121:E122)</f>
        <v>226005</v>
      </c>
      <c r="F120" s="281">
        <f>SUM(F121:F122)</f>
        <v>226004.91999999998</v>
      </c>
      <c r="G120" s="282">
        <f t="shared" si="6"/>
        <v>76.90914719447154</v>
      </c>
      <c r="H120" s="283">
        <f t="shared" si="7"/>
        <v>99.99996460255304</v>
      </c>
      <c r="I120" s="9"/>
      <c r="J120" s="9"/>
      <c r="K120" s="9"/>
      <c r="L120" s="9"/>
      <c r="M120" s="9"/>
      <c r="N120" s="9"/>
      <c r="Q120" s="16"/>
    </row>
    <row r="121" spans="1:17" s="10" customFormat="1" ht="15">
      <c r="A121" s="17" t="s">
        <v>79</v>
      </c>
      <c r="B121" s="18" t="s">
        <v>80</v>
      </c>
      <c r="C121" s="137">
        <v>50444.14</v>
      </c>
      <c r="D121" s="19">
        <v>25000</v>
      </c>
      <c r="E121" s="19">
        <v>34202</v>
      </c>
      <c r="F121" s="19">
        <v>34201.58</v>
      </c>
      <c r="G121" s="19">
        <f t="shared" si="6"/>
        <v>67.80089818163219</v>
      </c>
      <c r="H121" s="143">
        <f t="shared" si="7"/>
        <v>99.99877200163733</v>
      </c>
      <c r="I121" s="9"/>
      <c r="J121" s="9"/>
      <c r="K121" s="9"/>
      <c r="L121" s="9"/>
      <c r="M121" s="9"/>
      <c r="N121" s="9"/>
      <c r="Q121" s="16"/>
    </row>
    <row r="122" spans="1:17" s="10" customFormat="1" ht="19.5" customHeight="1">
      <c r="A122" s="17">
        <v>3212</v>
      </c>
      <c r="B122" s="18" t="s">
        <v>186</v>
      </c>
      <c r="C122" s="137">
        <v>243415.47</v>
      </c>
      <c r="D122" s="19">
        <v>201004.92</v>
      </c>
      <c r="E122" s="19">
        <v>191803</v>
      </c>
      <c r="F122" s="19">
        <v>191803.34</v>
      </c>
      <c r="G122" s="19">
        <f t="shared" si="6"/>
        <v>78.7966927492324</v>
      </c>
      <c r="H122" s="143">
        <f t="shared" si="7"/>
        <v>100.00017726521482</v>
      </c>
      <c r="I122" s="9"/>
      <c r="J122" s="9"/>
      <c r="K122" s="9"/>
      <c r="L122" s="9"/>
      <c r="M122" s="9"/>
      <c r="N122" s="9"/>
      <c r="Q122" s="16"/>
    </row>
    <row r="123" spans="1:17" s="10" customFormat="1" ht="15">
      <c r="A123" s="17">
        <v>3213</v>
      </c>
      <c r="B123" s="18" t="s">
        <v>119</v>
      </c>
      <c r="C123" s="137">
        <v>0</v>
      </c>
      <c r="D123" s="19">
        <v>0</v>
      </c>
      <c r="E123" s="19">
        <v>0</v>
      </c>
      <c r="F123" s="19">
        <v>0</v>
      </c>
      <c r="G123" s="19" t="e">
        <f t="shared" si="6"/>
        <v>#DIV/0!</v>
      </c>
      <c r="H123" s="143" t="e">
        <f t="shared" si="7"/>
        <v>#DIV/0!</v>
      </c>
      <c r="I123" s="9"/>
      <c r="J123" s="9"/>
      <c r="K123" s="9"/>
      <c r="L123" s="9"/>
      <c r="M123" s="9"/>
      <c r="N123" s="9"/>
      <c r="Q123" s="16"/>
    </row>
    <row r="124" spans="1:17" s="10" customFormat="1" ht="15">
      <c r="A124" s="17">
        <v>3214</v>
      </c>
      <c r="B124" s="18" t="s">
        <v>120</v>
      </c>
      <c r="C124" s="137">
        <v>0</v>
      </c>
      <c r="D124" s="19">
        <v>0</v>
      </c>
      <c r="E124" s="19">
        <v>0</v>
      </c>
      <c r="F124" s="19">
        <v>0</v>
      </c>
      <c r="G124" s="19" t="e">
        <f t="shared" si="6"/>
        <v>#DIV/0!</v>
      </c>
      <c r="H124" s="143" t="e">
        <f t="shared" si="7"/>
        <v>#DIV/0!</v>
      </c>
      <c r="I124" s="9"/>
      <c r="J124" s="9"/>
      <c r="K124" s="9"/>
      <c r="L124" s="9"/>
      <c r="M124" s="9"/>
      <c r="N124" s="9"/>
      <c r="Q124" s="16"/>
    </row>
    <row r="125" spans="1:17" s="10" customFormat="1" ht="15">
      <c r="A125" s="296">
        <v>322</v>
      </c>
      <c r="B125" s="288" t="s">
        <v>14</v>
      </c>
      <c r="C125" s="289">
        <f>SUM(C126:C131)</f>
        <v>136343.86</v>
      </c>
      <c r="D125" s="289">
        <f>SUM(D126:D131)</f>
        <v>168050</v>
      </c>
      <c r="E125" s="289">
        <f>SUM(E126:E131)</f>
        <v>161065</v>
      </c>
      <c r="F125" s="289">
        <f>SUM(F126:F131)</f>
        <v>161064.78</v>
      </c>
      <c r="G125" s="236">
        <f t="shared" si="6"/>
        <v>118.13130418927558</v>
      </c>
      <c r="H125" s="297">
        <f t="shared" si="7"/>
        <v>99.99986340918264</v>
      </c>
      <c r="I125" s="9"/>
      <c r="J125" s="9"/>
      <c r="K125" s="9"/>
      <c r="L125" s="9"/>
      <c r="M125" s="9"/>
      <c r="N125" s="9"/>
      <c r="Q125" s="16"/>
    </row>
    <row r="126" spans="1:17" s="10" customFormat="1" ht="15">
      <c r="A126" s="17">
        <v>3221</v>
      </c>
      <c r="B126" s="18" t="s">
        <v>15</v>
      </c>
      <c r="C126" s="137">
        <v>10490.12</v>
      </c>
      <c r="D126" s="19">
        <v>27000</v>
      </c>
      <c r="E126" s="19">
        <v>29571</v>
      </c>
      <c r="F126" s="19">
        <v>29570.5</v>
      </c>
      <c r="G126" s="19">
        <f t="shared" si="6"/>
        <v>281.889053700053</v>
      </c>
      <c r="H126" s="143">
        <f t="shared" si="7"/>
        <v>99.99830915423895</v>
      </c>
      <c r="I126" s="9"/>
      <c r="J126" s="9"/>
      <c r="K126" s="9"/>
      <c r="L126" s="9"/>
      <c r="M126" s="9"/>
      <c r="N126" s="9"/>
      <c r="Q126" s="16"/>
    </row>
    <row r="127" spans="1:17" s="10" customFormat="1" ht="15">
      <c r="A127" s="17">
        <v>3222</v>
      </c>
      <c r="B127" s="18" t="s">
        <v>149</v>
      </c>
      <c r="C127" s="137">
        <v>0</v>
      </c>
      <c r="D127" s="19">
        <v>0</v>
      </c>
      <c r="E127" s="19">
        <v>0</v>
      </c>
      <c r="F127" s="19">
        <v>0</v>
      </c>
      <c r="G127" s="19" t="e">
        <f t="shared" si="6"/>
        <v>#DIV/0!</v>
      </c>
      <c r="H127" s="143" t="e">
        <f t="shared" si="7"/>
        <v>#DIV/0!</v>
      </c>
      <c r="I127" s="9"/>
      <c r="J127" s="9"/>
      <c r="K127" s="9"/>
      <c r="L127" s="9"/>
      <c r="M127" s="9"/>
      <c r="N127" s="9"/>
      <c r="Q127" s="16"/>
    </row>
    <row r="128" spans="1:17" s="10" customFormat="1" ht="15">
      <c r="A128" s="17">
        <v>3223</v>
      </c>
      <c r="B128" s="18" t="s">
        <v>84</v>
      </c>
      <c r="C128" s="137">
        <v>108628.45</v>
      </c>
      <c r="D128" s="19">
        <v>100000</v>
      </c>
      <c r="E128" s="19">
        <v>86770</v>
      </c>
      <c r="F128" s="19">
        <v>86770.29</v>
      </c>
      <c r="G128" s="19">
        <f t="shared" si="6"/>
        <v>79.87805220455598</v>
      </c>
      <c r="H128" s="143">
        <f t="shared" si="7"/>
        <v>100.00033421689523</v>
      </c>
      <c r="I128" s="9"/>
      <c r="J128" s="9"/>
      <c r="K128" s="9"/>
      <c r="L128" s="9"/>
      <c r="M128" s="9"/>
      <c r="N128" s="9"/>
      <c r="Q128" s="16"/>
    </row>
    <row r="129" spans="1:17" s="10" customFormat="1" ht="18" customHeight="1">
      <c r="A129" s="17">
        <v>3224</v>
      </c>
      <c r="B129" s="18" t="s">
        <v>145</v>
      </c>
      <c r="C129" s="137">
        <v>17225.29</v>
      </c>
      <c r="D129" s="19">
        <v>41050</v>
      </c>
      <c r="E129" s="19">
        <v>44724</v>
      </c>
      <c r="F129" s="19">
        <v>44723.99</v>
      </c>
      <c r="G129" s="19">
        <f t="shared" si="6"/>
        <v>259.6414341935607</v>
      </c>
      <c r="H129" s="143">
        <f t="shared" si="7"/>
        <v>99.99997764064037</v>
      </c>
      <c r="I129" s="9"/>
      <c r="J129" s="9"/>
      <c r="K129" s="9"/>
      <c r="L129" s="9"/>
      <c r="M129" s="9"/>
      <c r="N129" s="9"/>
      <c r="Q129" s="16"/>
    </row>
    <row r="130" spans="1:17" s="10" customFormat="1" ht="15">
      <c r="A130" s="17">
        <v>3225</v>
      </c>
      <c r="B130" s="18" t="s">
        <v>146</v>
      </c>
      <c r="C130" s="137">
        <v>0</v>
      </c>
      <c r="D130" s="19">
        <v>0</v>
      </c>
      <c r="E130" s="19">
        <v>0</v>
      </c>
      <c r="F130" s="19">
        <v>0</v>
      </c>
      <c r="G130" s="19" t="e">
        <f t="shared" si="6"/>
        <v>#DIV/0!</v>
      </c>
      <c r="H130" s="143" t="e">
        <f t="shared" si="7"/>
        <v>#DIV/0!</v>
      </c>
      <c r="I130" s="9"/>
      <c r="J130" s="9"/>
      <c r="K130" s="9"/>
      <c r="L130" s="9"/>
      <c r="M130" s="9"/>
      <c r="N130" s="9"/>
      <c r="Q130" s="16"/>
    </row>
    <row r="131" spans="1:17" s="10" customFormat="1" ht="15">
      <c r="A131" s="17">
        <v>3227</v>
      </c>
      <c r="B131" s="18" t="s">
        <v>123</v>
      </c>
      <c r="C131" s="137">
        <v>0</v>
      </c>
      <c r="D131" s="19">
        <v>0</v>
      </c>
      <c r="E131" s="19">
        <v>0</v>
      </c>
      <c r="F131" s="19">
        <v>0</v>
      </c>
      <c r="G131" s="19" t="e">
        <f t="shared" si="6"/>
        <v>#DIV/0!</v>
      </c>
      <c r="H131" s="143" t="e">
        <f t="shared" si="7"/>
        <v>#DIV/0!</v>
      </c>
      <c r="I131" s="9"/>
      <c r="J131" s="9"/>
      <c r="K131" s="9"/>
      <c r="L131" s="9"/>
      <c r="M131" s="9"/>
      <c r="N131" s="9"/>
      <c r="Q131" s="16"/>
    </row>
    <row r="132" spans="1:17" s="10" customFormat="1" ht="15">
      <c r="A132" s="296">
        <v>323</v>
      </c>
      <c r="B132" s="288" t="s">
        <v>16</v>
      </c>
      <c r="C132" s="289">
        <f>SUM(C133:C140)</f>
        <v>176746.25</v>
      </c>
      <c r="D132" s="289">
        <f>SUM(D133:D140)</f>
        <v>182805.23</v>
      </c>
      <c r="E132" s="289">
        <f>SUM(E133:E140)</f>
        <v>189377.14</v>
      </c>
      <c r="F132" s="289">
        <f>SUM(F133:F140)</f>
        <v>189377.14</v>
      </c>
      <c r="G132" s="290">
        <f t="shared" si="6"/>
        <v>107.14634115292405</v>
      </c>
      <c r="H132" s="298">
        <f t="shared" si="7"/>
        <v>100</v>
      </c>
      <c r="I132" s="9"/>
      <c r="J132" s="9"/>
      <c r="K132" s="9"/>
      <c r="L132" s="9"/>
      <c r="M132" s="9"/>
      <c r="N132" s="9"/>
      <c r="Q132" s="16"/>
    </row>
    <row r="133" spans="1:17" s="10" customFormat="1" ht="15">
      <c r="A133" s="17">
        <v>3231</v>
      </c>
      <c r="B133" s="18" t="s">
        <v>147</v>
      </c>
      <c r="C133" s="137">
        <v>14505.96</v>
      </c>
      <c r="D133" s="19">
        <v>17600</v>
      </c>
      <c r="E133" s="19">
        <v>16891.5</v>
      </c>
      <c r="F133" s="19">
        <v>16891.5</v>
      </c>
      <c r="G133" s="19">
        <f t="shared" si="6"/>
        <v>116.44524043910226</v>
      </c>
      <c r="H133" s="143">
        <f t="shared" si="7"/>
        <v>100</v>
      </c>
      <c r="I133" s="9"/>
      <c r="J133" s="9"/>
      <c r="K133" s="9"/>
      <c r="L133" s="9"/>
      <c r="M133" s="9"/>
      <c r="N133" s="9"/>
      <c r="Q133" s="16"/>
    </row>
    <row r="134" spans="1:17" s="10" customFormat="1" ht="15">
      <c r="A134" s="17">
        <v>3232</v>
      </c>
      <c r="B134" s="18" t="s">
        <v>91</v>
      </c>
      <c r="C134" s="137">
        <v>42750</v>
      </c>
      <c r="D134" s="19">
        <v>46000</v>
      </c>
      <c r="E134" s="19">
        <v>44141.03</v>
      </c>
      <c r="F134" s="19">
        <v>44141.03</v>
      </c>
      <c r="G134" s="19">
        <f aca="true" t="shared" si="8" ref="G134:G140">F134/C134*100</f>
        <v>103.25387134502924</v>
      </c>
      <c r="H134" s="143">
        <f aca="true" t="shared" si="9" ref="H134:H140">F134/E134*100</f>
        <v>100</v>
      </c>
      <c r="I134" s="9"/>
      <c r="J134" s="9"/>
      <c r="K134" s="9"/>
      <c r="L134" s="9"/>
      <c r="M134" s="9"/>
      <c r="N134" s="9"/>
      <c r="Q134" s="16"/>
    </row>
    <row r="135" spans="1:17" s="10" customFormat="1" ht="15">
      <c r="A135" s="17">
        <v>3234</v>
      </c>
      <c r="B135" s="18" t="s">
        <v>93</v>
      </c>
      <c r="C135" s="137">
        <v>58569.04</v>
      </c>
      <c r="D135" s="19">
        <v>52986.48</v>
      </c>
      <c r="E135" s="19">
        <v>52055.85</v>
      </c>
      <c r="F135" s="19">
        <v>52055.85</v>
      </c>
      <c r="G135" s="19">
        <f t="shared" si="8"/>
        <v>88.87946601139441</v>
      </c>
      <c r="H135" s="143">
        <f t="shared" si="9"/>
        <v>100</v>
      </c>
      <c r="I135" s="9"/>
      <c r="J135" s="9"/>
      <c r="K135" s="9"/>
      <c r="L135" s="9"/>
      <c r="M135" s="9"/>
      <c r="N135" s="9"/>
      <c r="Q135" s="16"/>
    </row>
    <row r="136" spans="1:17" s="10" customFormat="1" ht="15">
      <c r="A136" s="17">
        <v>3235</v>
      </c>
      <c r="B136" s="18" t="s">
        <v>148</v>
      </c>
      <c r="C136" s="137">
        <v>39000</v>
      </c>
      <c r="D136" s="19">
        <v>30000</v>
      </c>
      <c r="E136" s="19">
        <v>36000</v>
      </c>
      <c r="F136" s="19">
        <v>36000</v>
      </c>
      <c r="G136" s="19">
        <f t="shared" si="8"/>
        <v>92.3076923076923</v>
      </c>
      <c r="H136" s="143">
        <f t="shared" si="9"/>
        <v>100</v>
      </c>
      <c r="I136" s="9"/>
      <c r="J136" s="9"/>
      <c r="K136" s="9"/>
      <c r="L136" s="9"/>
      <c r="M136" s="9"/>
      <c r="N136" s="9"/>
      <c r="Q136" s="16"/>
    </row>
    <row r="137" spans="1:17" s="10" customFormat="1" ht="15">
      <c r="A137" s="17">
        <v>3236</v>
      </c>
      <c r="B137" s="18" t="s">
        <v>125</v>
      </c>
      <c r="C137" s="137">
        <v>11000</v>
      </c>
      <c r="D137" s="19">
        <v>16000</v>
      </c>
      <c r="E137" s="19">
        <v>19000</v>
      </c>
      <c r="F137" s="19">
        <v>19000</v>
      </c>
      <c r="G137" s="19">
        <f t="shared" si="8"/>
        <v>172.72727272727272</v>
      </c>
      <c r="H137" s="143">
        <f t="shared" si="9"/>
        <v>100</v>
      </c>
      <c r="I137" s="9"/>
      <c r="J137" s="9"/>
      <c r="K137" s="9"/>
      <c r="L137" s="9"/>
      <c r="M137" s="9"/>
      <c r="N137" s="9"/>
      <c r="Q137" s="16"/>
    </row>
    <row r="138" spans="1:17" s="10" customFormat="1" ht="15">
      <c r="A138" s="17">
        <v>3237</v>
      </c>
      <c r="B138" s="18" t="s">
        <v>126</v>
      </c>
      <c r="C138" s="137">
        <v>0</v>
      </c>
      <c r="D138" s="19">
        <v>0</v>
      </c>
      <c r="E138" s="19">
        <v>0</v>
      </c>
      <c r="F138" s="19">
        <v>0</v>
      </c>
      <c r="G138" s="19" t="e">
        <f t="shared" si="8"/>
        <v>#DIV/0!</v>
      </c>
      <c r="H138" s="143" t="e">
        <f t="shared" si="9"/>
        <v>#DIV/0!</v>
      </c>
      <c r="I138" s="9"/>
      <c r="J138" s="9"/>
      <c r="K138" s="9"/>
      <c r="L138" s="9"/>
      <c r="M138" s="9"/>
      <c r="N138" s="9"/>
      <c r="Q138" s="16"/>
    </row>
    <row r="139" spans="1:17" s="10" customFormat="1" ht="15">
      <c r="A139" s="17">
        <v>3238</v>
      </c>
      <c r="B139" s="18" t="s">
        <v>95</v>
      </c>
      <c r="C139" s="137">
        <v>10921.25</v>
      </c>
      <c r="D139" s="19">
        <v>14718.75</v>
      </c>
      <c r="E139" s="19">
        <v>14718.75</v>
      </c>
      <c r="F139" s="19">
        <v>14718.75</v>
      </c>
      <c r="G139" s="19">
        <f t="shared" si="8"/>
        <v>134.77166075311894</v>
      </c>
      <c r="H139" s="143">
        <f t="shared" si="9"/>
        <v>100</v>
      </c>
      <c r="I139" s="9"/>
      <c r="J139" s="9"/>
      <c r="K139" s="9"/>
      <c r="L139" s="9"/>
      <c r="M139" s="9"/>
      <c r="N139" s="9"/>
      <c r="Q139" s="16"/>
    </row>
    <row r="140" spans="1:17" s="10" customFormat="1" ht="15">
      <c r="A140" s="17">
        <v>3239</v>
      </c>
      <c r="B140" s="18" t="s">
        <v>17</v>
      </c>
      <c r="C140" s="137"/>
      <c r="D140" s="19">
        <v>5500</v>
      </c>
      <c r="E140" s="19">
        <v>6570.01</v>
      </c>
      <c r="F140" s="19">
        <v>6570.01</v>
      </c>
      <c r="G140" s="19" t="e">
        <f t="shared" si="8"/>
        <v>#DIV/0!</v>
      </c>
      <c r="H140" s="143">
        <f t="shared" si="9"/>
        <v>100</v>
      </c>
      <c r="I140" s="9"/>
      <c r="J140" s="9"/>
      <c r="K140" s="9"/>
      <c r="L140" s="9"/>
      <c r="M140" s="9"/>
      <c r="N140" s="9"/>
      <c r="Q140" s="16"/>
    </row>
    <row r="141" spans="1:17" s="10" customFormat="1" ht="15">
      <c r="A141" s="296">
        <v>324</v>
      </c>
      <c r="B141" s="288" t="s">
        <v>188</v>
      </c>
      <c r="C141" s="289">
        <f>SUM(C142)</f>
        <v>0</v>
      </c>
      <c r="D141" s="289">
        <f>SUM(D142)</f>
        <v>0</v>
      </c>
      <c r="E141" s="236"/>
      <c r="F141" s="236"/>
      <c r="G141" s="236" t="e">
        <f aca="true" t="shared" si="10" ref="G141:G153">F141/C141*100</f>
        <v>#DIV/0!</v>
      </c>
      <c r="H141" s="297" t="e">
        <f aca="true" t="shared" si="11" ref="H141:H153">F141/E141*100</f>
        <v>#DIV/0!</v>
      </c>
      <c r="I141" s="9"/>
      <c r="J141" s="9"/>
      <c r="K141" s="9"/>
      <c r="L141" s="9"/>
      <c r="M141" s="9"/>
      <c r="N141" s="9"/>
      <c r="Q141" s="16"/>
    </row>
    <row r="142" spans="1:17" s="10" customFormat="1" ht="15">
      <c r="A142" s="17">
        <v>3241</v>
      </c>
      <c r="B142" s="18" t="s">
        <v>188</v>
      </c>
      <c r="C142" s="137"/>
      <c r="D142" s="137"/>
      <c r="E142" s="19"/>
      <c r="F142" s="19"/>
      <c r="G142" s="19" t="e">
        <f t="shared" si="10"/>
        <v>#DIV/0!</v>
      </c>
      <c r="H142" s="143" t="e">
        <f t="shared" si="11"/>
        <v>#DIV/0!</v>
      </c>
      <c r="I142" s="9"/>
      <c r="J142" s="9"/>
      <c r="K142" s="9"/>
      <c r="L142" s="9"/>
      <c r="M142" s="9"/>
      <c r="N142" s="9"/>
      <c r="Q142" s="16"/>
    </row>
    <row r="143" spans="1:17" s="10" customFormat="1" ht="15">
      <c r="A143" s="296">
        <v>329</v>
      </c>
      <c r="B143" s="288" t="s">
        <v>18</v>
      </c>
      <c r="C143" s="289">
        <f>SUM(C144:C148)</f>
        <v>4914.57</v>
      </c>
      <c r="D143" s="289">
        <f>SUM(D144:D148)</f>
        <v>8314.85</v>
      </c>
      <c r="E143" s="289">
        <f>SUM(E144:E148)</f>
        <v>8728</v>
      </c>
      <c r="F143" s="289">
        <f>SUM(F144:F148)</f>
        <v>4974.85</v>
      </c>
      <c r="G143" s="290">
        <f t="shared" si="10"/>
        <v>101.22655695208331</v>
      </c>
      <c r="H143" s="298">
        <f t="shared" si="11"/>
        <v>56.998739688359315</v>
      </c>
      <c r="I143" s="9"/>
      <c r="J143" s="9"/>
      <c r="K143" s="9"/>
      <c r="L143" s="9"/>
      <c r="M143" s="9"/>
      <c r="N143" s="9"/>
      <c r="Q143" s="16"/>
    </row>
    <row r="144" spans="1:17" s="10" customFormat="1" ht="15">
      <c r="A144" s="188">
        <v>3292</v>
      </c>
      <c r="B144" s="189" t="s">
        <v>176</v>
      </c>
      <c r="C144" s="291">
        <v>4914.57</v>
      </c>
      <c r="D144" s="120">
        <v>8314.85</v>
      </c>
      <c r="E144" s="120">
        <v>8728</v>
      </c>
      <c r="F144" s="120">
        <v>4974.85</v>
      </c>
      <c r="G144" s="120">
        <f t="shared" si="10"/>
        <v>101.22655695208331</v>
      </c>
      <c r="H144" s="143">
        <f t="shared" si="11"/>
        <v>56.998739688359315</v>
      </c>
      <c r="I144" s="9"/>
      <c r="J144" s="9"/>
      <c r="K144" s="9"/>
      <c r="L144" s="9"/>
      <c r="M144" s="9"/>
      <c r="N144" s="9"/>
      <c r="Q144" s="16"/>
    </row>
    <row r="145" spans="1:17" s="10" customFormat="1" ht="15">
      <c r="A145" s="17">
        <v>3293</v>
      </c>
      <c r="B145" s="18" t="s">
        <v>100</v>
      </c>
      <c r="C145" s="137">
        <v>0</v>
      </c>
      <c r="D145" s="19"/>
      <c r="E145" s="19"/>
      <c r="F145" s="19"/>
      <c r="G145" s="120" t="e">
        <f t="shared" si="10"/>
        <v>#DIV/0!</v>
      </c>
      <c r="H145" s="143" t="e">
        <f t="shared" si="11"/>
        <v>#DIV/0!</v>
      </c>
      <c r="I145" s="9"/>
      <c r="J145" s="9"/>
      <c r="K145" s="9"/>
      <c r="L145" s="9"/>
      <c r="M145" s="9"/>
      <c r="N145" s="9"/>
      <c r="Q145" s="16"/>
    </row>
    <row r="146" spans="1:17" s="10" customFormat="1" ht="15">
      <c r="A146" s="17">
        <v>3294</v>
      </c>
      <c r="B146" s="18" t="s">
        <v>127</v>
      </c>
      <c r="C146" s="137">
        <v>0</v>
      </c>
      <c r="D146" s="19"/>
      <c r="E146" s="19"/>
      <c r="F146" s="19"/>
      <c r="G146" s="120" t="e">
        <f t="shared" si="10"/>
        <v>#DIV/0!</v>
      </c>
      <c r="H146" s="143" t="e">
        <f t="shared" si="11"/>
        <v>#DIV/0!</v>
      </c>
      <c r="I146" s="9"/>
      <c r="J146" s="9"/>
      <c r="K146" s="9"/>
      <c r="L146" s="9"/>
      <c r="M146" s="9"/>
      <c r="N146" s="9"/>
      <c r="Q146" s="16"/>
    </row>
    <row r="147" spans="1:17" s="10" customFormat="1" ht="15">
      <c r="A147" s="17">
        <v>3295</v>
      </c>
      <c r="B147" s="18" t="s">
        <v>101</v>
      </c>
      <c r="C147" s="137">
        <v>0</v>
      </c>
      <c r="D147" s="19"/>
      <c r="E147" s="19"/>
      <c r="F147" s="19"/>
      <c r="G147" s="120" t="e">
        <f t="shared" si="10"/>
        <v>#DIV/0!</v>
      </c>
      <c r="H147" s="143" t="e">
        <f t="shared" si="11"/>
        <v>#DIV/0!</v>
      </c>
      <c r="I147" s="9"/>
      <c r="J147" s="9"/>
      <c r="K147" s="9"/>
      <c r="L147" s="9"/>
      <c r="M147" s="9"/>
      <c r="N147" s="9"/>
      <c r="Q147" s="16"/>
    </row>
    <row r="148" spans="1:17" s="10" customFormat="1" ht="15">
      <c r="A148" s="17">
        <v>3299</v>
      </c>
      <c r="B148" s="18" t="s">
        <v>18</v>
      </c>
      <c r="C148" s="137">
        <v>0</v>
      </c>
      <c r="D148" s="19"/>
      <c r="E148" s="19"/>
      <c r="F148" s="19"/>
      <c r="G148" s="120" t="e">
        <f t="shared" si="10"/>
        <v>#DIV/0!</v>
      </c>
      <c r="H148" s="143" t="e">
        <f t="shared" si="11"/>
        <v>#DIV/0!</v>
      </c>
      <c r="I148" s="9"/>
      <c r="J148" s="9"/>
      <c r="K148" s="9"/>
      <c r="L148" s="9"/>
      <c r="M148" s="9"/>
      <c r="N148" s="9"/>
      <c r="Q148" s="16"/>
    </row>
    <row r="149" spans="1:17" s="10" customFormat="1" ht="15">
      <c r="A149" s="299">
        <v>34</v>
      </c>
      <c r="B149" s="221" t="s">
        <v>19</v>
      </c>
      <c r="C149" s="293">
        <f>SUM(C150:C152)</f>
        <v>0</v>
      </c>
      <c r="D149" s="293">
        <f>SUM(D150:D152)</f>
        <v>0</v>
      </c>
      <c r="E149" s="293">
        <f>SUM(E150:E152)</f>
        <v>0</v>
      </c>
      <c r="F149" s="293">
        <f>SUM(F150:F152)</f>
        <v>0</v>
      </c>
      <c r="G149" s="223" t="e">
        <f t="shared" si="10"/>
        <v>#DIV/0!</v>
      </c>
      <c r="H149" s="231" t="e">
        <f t="shared" si="11"/>
        <v>#DIV/0!</v>
      </c>
      <c r="I149" s="9"/>
      <c r="J149" s="9"/>
      <c r="K149" s="9"/>
      <c r="L149" s="9"/>
      <c r="M149" s="9"/>
      <c r="N149" s="9"/>
      <c r="Q149" s="16"/>
    </row>
    <row r="150" spans="1:17" s="10" customFormat="1" ht="15">
      <c r="A150" s="300">
        <v>343</v>
      </c>
      <c r="B150" s="294" t="s">
        <v>20</v>
      </c>
      <c r="C150" s="295">
        <v>0</v>
      </c>
      <c r="D150" s="290"/>
      <c r="E150" s="290"/>
      <c r="F150" s="290"/>
      <c r="G150" s="290" t="e">
        <f t="shared" si="10"/>
        <v>#DIV/0!</v>
      </c>
      <c r="H150" s="298" t="e">
        <f t="shared" si="11"/>
        <v>#DIV/0!</v>
      </c>
      <c r="I150" s="9"/>
      <c r="J150" s="9"/>
      <c r="K150" s="9"/>
      <c r="L150" s="9" t="s">
        <v>208</v>
      </c>
      <c r="M150" s="9"/>
      <c r="N150" s="9"/>
      <c r="Q150" s="16"/>
    </row>
    <row r="151" spans="1:17" s="10" customFormat="1" ht="15">
      <c r="A151" s="17">
        <v>3431</v>
      </c>
      <c r="B151" s="18" t="s">
        <v>104</v>
      </c>
      <c r="C151" s="137">
        <v>0</v>
      </c>
      <c r="D151" s="19"/>
      <c r="E151" s="19"/>
      <c r="F151" s="19"/>
      <c r="G151" s="19" t="e">
        <f t="shared" si="10"/>
        <v>#DIV/0!</v>
      </c>
      <c r="H151" s="143" t="e">
        <f t="shared" si="11"/>
        <v>#DIV/0!</v>
      </c>
      <c r="I151" s="9"/>
      <c r="J151" s="9"/>
      <c r="K151" s="9"/>
      <c r="L151" s="9"/>
      <c r="M151" s="9"/>
      <c r="N151" s="9"/>
      <c r="Q151" s="16"/>
    </row>
    <row r="152" spans="1:17" s="10" customFormat="1" ht="15">
      <c r="A152" s="64">
        <v>3433</v>
      </c>
      <c r="B152" s="61" t="s">
        <v>133</v>
      </c>
      <c r="C152" s="65">
        <v>0</v>
      </c>
      <c r="D152" s="62"/>
      <c r="E152" s="62"/>
      <c r="F152" s="62"/>
      <c r="G152" s="62" t="e">
        <f t="shared" si="10"/>
        <v>#DIV/0!</v>
      </c>
      <c r="H152" s="147" t="e">
        <f t="shared" si="11"/>
        <v>#DIV/0!</v>
      </c>
      <c r="I152" s="9"/>
      <c r="J152" s="9"/>
      <c r="K152" s="9"/>
      <c r="L152" s="9"/>
      <c r="M152" s="9"/>
      <c r="N152" s="9"/>
      <c r="Q152" s="16"/>
    </row>
    <row r="153" spans="1:17" s="10" customFormat="1" ht="15">
      <c r="A153" s="560" t="s">
        <v>6</v>
      </c>
      <c r="B153" s="560"/>
      <c r="C153" s="273">
        <f>SUM(C119,C149)</f>
        <v>611864.2899999999</v>
      </c>
      <c r="D153" s="273">
        <f>SUM(D119,D149)</f>
        <v>585175</v>
      </c>
      <c r="E153" s="273">
        <f>SUM(E119,E149)</f>
        <v>585175.14</v>
      </c>
      <c r="F153" s="273">
        <f>SUM(F119,F149)</f>
        <v>581421.69</v>
      </c>
      <c r="G153" s="273">
        <f t="shared" si="10"/>
        <v>95.0246156709031</v>
      </c>
      <c r="H153" s="273">
        <f t="shared" si="11"/>
        <v>99.35857664766824</v>
      </c>
      <c r="I153" s="9"/>
      <c r="J153" s="9"/>
      <c r="K153" s="9"/>
      <c r="L153" s="9"/>
      <c r="M153" s="9"/>
      <c r="N153" s="9"/>
      <c r="Q153" s="16"/>
    </row>
    <row r="154" spans="1:17" s="10" customFormat="1" ht="19.5">
      <c r="A154" s="617" t="s">
        <v>242</v>
      </c>
      <c r="B154" s="618"/>
      <c r="C154" s="618"/>
      <c r="D154" s="618"/>
      <c r="E154" s="619"/>
      <c r="F154" s="392"/>
      <c r="G154" s="392"/>
      <c r="H154" s="392"/>
      <c r="I154" s="9"/>
      <c r="J154" s="9"/>
      <c r="K154" s="9"/>
      <c r="L154" s="9"/>
      <c r="M154" s="9"/>
      <c r="N154" s="9"/>
      <c r="Q154" s="16"/>
    </row>
    <row r="155" spans="1:17" s="10" customFormat="1" ht="15">
      <c r="A155" s="393" t="s">
        <v>214</v>
      </c>
      <c r="B155" s="389" t="s">
        <v>14</v>
      </c>
      <c r="C155" s="390">
        <f>SUM(C156)</f>
        <v>0</v>
      </c>
      <c r="D155" s="390">
        <f>SUM(D156)</f>
        <v>0</v>
      </c>
      <c r="E155" s="390">
        <f>SUM(E156)</f>
        <v>5000</v>
      </c>
      <c r="F155" s="390">
        <f>SUM(F156)</f>
        <v>5000</v>
      </c>
      <c r="G155" s="390" t="e">
        <f>F155/C155*100</f>
        <v>#DIV/0!</v>
      </c>
      <c r="H155" s="391">
        <f>F155/E155*100</f>
        <v>100</v>
      </c>
      <c r="I155" s="9"/>
      <c r="J155" s="9"/>
      <c r="K155" s="9"/>
      <c r="L155" s="9"/>
      <c r="M155" s="9"/>
      <c r="N155" s="9"/>
      <c r="Q155" s="16"/>
    </row>
    <row r="156" spans="1:17" s="10" customFormat="1" ht="15">
      <c r="A156" s="373">
        <v>3221</v>
      </c>
      <c r="B156" s="374" t="s">
        <v>15</v>
      </c>
      <c r="C156" s="375">
        <v>0</v>
      </c>
      <c r="D156" s="375">
        <v>0</v>
      </c>
      <c r="E156" s="383">
        <v>5000</v>
      </c>
      <c r="F156" s="383">
        <v>5000</v>
      </c>
      <c r="G156" s="383" t="e">
        <f>F156/C156*100</f>
        <v>#DIV/0!</v>
      </c>
      <c r="H156" s="394">
        <f>F156/E156*100</f>
        <v>100</v>
      </c>
      <c r="I156" s="9"/>
      <c r="J156" s="9"/>
      <c r="K156" s="9"/>
      <c r="L156" s="9"/>
      <c r="M156" s="9"/>
      <c r="N156" s="9"/>
      <c r="Q156" s="16"/>
    </row>
    <row r="157" spans="1:17" s="10" customFormat="1" ht="15">
      <c r="A157" s="560" t="s">
        <v>6</v>
      </c>
      <c r="B157" s="560"/>
      <c r="C157" s="273">
        <f>SUM(C155)</f>
        <v>0</v>
      </c>
      <c r="D157" s="273">
        <f>SUM(D155)</f>
        <v>0</v>
      </c>
      <c r="E157" s="273">
        <f>SUM(E155)</f>
        <v>5000</v>
      </c>
      <c r="F157" s="273">
        <f>SUM(F155)</f>
        <v>5000</v>
      </c>
      <c r="G157" s="273" t="e">
        <f>F157/C157*100</f>
        <v>#DIV/0!</v>
      </c>
      <c r="H157" s="273">
        <f>F157/E157*100</f>
        <v>100</v>
      </c>
      <c r="I157" s="9"/>
      <c r="J157" s="9"/>
      <c r="K157" s="9"/>
      <c r="L157" s="9"/>
      <c r="M157" s="9"/>
      <c r="N157" s="9"/>
      <c r="Q157" s="16"/>
    </row>
    <row r="158" spans="1:17" s="10" customFormat="1" ht="19.5">
      <c r="A158" s="617" t="s">
        <v>240</v>
      </c>
      <c r="B158" s="618"/>
      <c r="C158" s="619"/>
      <c r="D158" s="392"/>
      <c r="E158" s="392"/>
      <c r="F158" s="392"/>
      <c r="G158" s="392"/>
      <c r="H158" s="392"/>
      <c r="I158" s="9"/>
      <c r="J158" s="9"/>
      <c r="K158" s="9"/>
      <c r="L158" s="9"/>
      <c r="M158" s="9"/>
      <c r="N158" s="9"/>
      <c r="Q158" s="16"/>
    </row>
    <row r="159" spans="1:17" s="10" customFormat="1" ht="15">
      <c r="A159" s="396" t="s">
        <v>215</v>
      </c>
      <c r="B159" s="397" t="s">
        <v>16</v>
      </c>
      <c r="C159" s="398">
        <f>SUM(C160)</f>
        <v>0</v>
      </c>
      <c r="D159" s="398">
        <f>SUM(D160:D161)</f>
        <v>10000</v>
      </c>
      <c r="E159" s="398">
        <f>SUM(E160:E161)</f>
        <v>10000</v>
      </c>
      <c r="F159" s="398">
        <f>SUM(F160:F161)</f>
        <v>10000</v>
      </c>
      <c r="G159" s="398" t="e">
        <f aca="true" t="shared" si="12" ref="G159:G164">F159/C159*100</f>
        <v>#DIV/0!</v>
      </c>
      <c r="H159" s="399">
        <f aca="true" t="shared" si="13" ref="H159:H164">F159/E159*100</f>
        <v>100</v>
      </c>
      <c r="I159" s="9"/>
      <c r="J159" s="9"/>
      <c r="K159" s="9"/>
      <c r="L159" s="9"/>
      <c r="M159" s="9"/>
      <c r="N159" s="9"/>
      <c r="Q159" s="16"/>
    </row>
    <row r="160" spans="1:17" s="10" customFormat="1" ht="15">
      <c r="A160" s="388" t="s">
        <v>88</v>
      </c>
      <c r="B160" s="374" t="s">
        <v>147</v>
      </c>
      <c r="C160" s="383">
        <v>0</v>
      </c>
      <c r="D160" s="383">
        <v>5300</v>
      </c>
      <c r="E160" s="383">
        <v>5300</v>
      </c>
      <c r="F160" s="383">
        <v>5300</v>
      </c>
      <c r="G160" s="401" t="e">
        <f t="shared" si="12"/>
        <v>#DIV/0!</v>
      </c>
      <c r="H160" s="402">
        <f t="shared" si="13"/>
        <v>100</v>
      </c>
      <c r="I160" s="9"/>
      <c r="J160" s="9"/>
      <c r="K160" s="9"/>
      <c r="L160" s="9"/>
      <c r="M160" s="9"/>
      <c r="N160" s="9"/>
      <c r="Q160" s="16"/>
    </row>
    <row r="161" spans="1:17" s="10" customFormat="1" ht="15">
      <c r="A161" s="403" t="s">
        <v>96</v>
      </c>
      <c r="B161" s="370" t="s">
        <v>17</v>
      </c>
      <c r="C161" s="213"/>
      <c r="D161" s="213">
        <v>4700</v>
      </c>
      <c r="E161" s="213">
        <v>4700</v>
      </c>
      <c r="F161" s="213">
        <v>4700</v>
      </c>
      <c r="G161" s="339" t="e">
        <f t="shared" si="12"/>
        <v>#DIV/0!</v>
      </c>
      <c r="H161" s="339">
        <f t="shared" si="13"/>
        <v>100</v>
      </c>
      <c r="I161" s="9"/>
      <c r="J161" s="9"/>
      <c r="K161" s="9"/>
      <c r="L161" s="9"/>
      <c r="M161" s="9"/>
      <c r="N161" s="9"/>
      <c r="Q161" s="16"/>
    </row>
    <row r="162" spans="1:17" s="10" customFormat="1" ht="15">
      <c r="A162" s="404" t="s">
        <v>217</v>
      </c>
      <c r="B162" s="405" t="s">
        <v>188</v>
      </c>
      <c r="C162" s="335">
        <f>SUM(C163)</f>
        <v>10000</v>
      </c>
      <c r="D162" s="335">
        <f>SUM(D163)</f>
        <v>0</v>
      </c>
      <c r="E162" s="335">
        <f>SUM(E163)</f>
        <v>0</v>
      </c>
      <c r="F162" s="335">
        <f>SUM(F163)</f>
        <v>0</v>
      </c>
      <c r="G162" s="335">
        <f t="shared" si="12"/>
        <v>0</v>
      </c>
      <c r="H162" s="335" t="e">
        <f t="shared" si="13"/>
        <v>#DIV/0!</v>
      </c>
      <c r="I162" s="9"/>
      <c r="J162" s="9"/>
      <c r="K162" s="9"/>
      <c r="L162" s="9"/>
      <c r="M162" s="9"/>
      <c r="N162" s="9"/>
      <c r="Q162" s="16"/>
    </row>
    <row r="163" spans="1:17" s="10" customFormat="1" ht="15">
      <c r="A163" s="403" t="s">
        <v>216</v>
      </c>
      <c r="B163" s="370" t="s">
        <v>188</v>
      </c>
      <c r="C163" s="213">
        <v>10000</v>
      </c>
      <c r="D163" s="213"/>
      <c r="E163" s="216">
        <v>0</v>
      </c>
      <c r="F163" s="213">
        <v>0</v>
      </c>
      <c r="G163" s="339">
        <f t="shared" si="12"/>
        <v>0</v>
      </c>
      <c r="H163" s="339" t="e">
        <f t="shared" si="13"/>
        <v>#DIV/0!</v>
      </c>
      <c r="I163" s="9"/>
      <c r="J163" s="9"/>
      <c r="K163" s="9"/>
      <c r="L163" s="9"/>
      <c r="M163" s="9"/>
      <c r="N163" s="9"/>
      <c r="Q163" s="16"/>
    </row>
    <row r="164" spans="1:17" s="10" customFormat="1" ht="15">
      <c r="A164" s="568" t="s">
        <v>6</v>
      </c>
      <c r="B164" s="568"/>
      <c r="C164" s="286">
        <f>SUM(C159,C162)</f>
        <v>10000</v>
      </c>
      <c r="D164" s="286">
        <f>SUM(D159,D162)</f>
        <v>10000</v>
      </c>
      <c r="E164" s="286">
        <f>SUM(E159,E162)</f>
        <v>10000</v>
      </c>
      <c r="F164" s="286">
        <f>SUM(F159,F162)</f>
        <v>10000</v>
      </c>
      <c r="G164" s="286">
        <f t="shared" si="12"/>
        <v>100</v>
      </c>
      <c r="H164" s="286">
        <f t="shared" si="13"/>
        <v>100</v>
      </c>
      <c r="I164" s="9"/>
      <c r="J164" s="9"/>
      <c r="K164" s="9"/>
      <c r="L164" s="9"/>
      <c r="M164" s="9"/>
      <c r="N164" s="9"/>
      <c r="Q164" s="16"/>
    </row>
    <row r="165" spans="1:17" s="10" customFormat="1" ht="19.5">
      <c r="A165" s="617" t="s">
        <v>241</v>
      </c>
      <c r="B165" s="618"/>
      <c r="C165" s="619"/>
      <c r="D165" s="392"/>
      <c r="E165" s="392"/>
      <c r="F165" s="392"/>
      <c r="G165" s="392"/>
      <c r="H165" s="392"/>
      <c r="I165" s="9"/>
      <c r="J165" s="9"/>
      <c r="K165" s="9"/>
      <c r="L165" s="9"/>
      <c r="M165" s="9"/>
      <c r="N165" s="9"/>
      <c r="Q165" s="16"/>
    </row>
    <row r="166" spans="1:17" s="10" customFormat="1" ht="15">
      <c r="A166" s="414">
        <v>322</v>
      </c>
      <c r="B166" s="415" t="s">
        <v>14</v>
      </c>
      <c r="C166" s="416">
        <f>SUM(C167)</f>
        <v>2300</v>
      </c>
      <c r="D166" s="416">
        <f>SUM(D167)</f>
        <v>0</v>
      </c>
      <c r="E166" s="416">
        <f>SUM(E167)</f>
        <v>0</v>
      </c>
      <c r="F166" s="416">
        <f>SUM(F167)</f>
        <v>0</v>
      </c>
      <c r="G166" s="416">
        <f aca="true" t="shared" si="14" ref="G166:G177">F166/C166*100</f>
        <v>0</v>
      </c>
      <c r="H166" s="417" t="e">
        <f aca="true" t="shared" si="15" ref="H166:H177">F166/E166*100</f>
        <v>#DIV/0!</v>
      </c>
      <c r="I166" s="9"/>
      <c r="J166" s="9"/>
      <c r="K166" s="9"/>
      <c r="L166" s="9"/>
      <c r="M166" s="9"/>
      <c r="N166" s="9"/>
      <c r="Q166" s="16"/>
    </row>
    <row r="167" spans="1:17" s="10" customFormat="1" ht="15">
      <c r="A167" s="418" t="s">
        <v>219</v>
      </c>
      <c r="B167" s="370" t="s">
        <v>149</v>
      </c>
      <c r="C167" s="213">
        <v>2300</v>
      </c>
      <c r="D167" s="213">
        <v>0</v>
      </c>
      <c r="E167" s="213">
        <v>0</v>
      </c>
      <c r="F167" s="213">
        <v>0</v>
      </c>
      <c r="G167" s="213">
        <f t="shared" si="14"/>
        <v>0</v>
      </c>
      <c r="H167" s="400" t="e">
        <f t="shared" si="15"/>
        <v>#DIV/0!</v>
      </c>
      <c r="I167" s="9"/>
      <c r="J167" s="9"/>
      <c r="K167" s="9"/>
      <c r="L167" s="9"/>
      <c r="M167" s="9"/>
      <c r="N167" s="9"/>
      <c r="Q167" s="16"/>
    </row>
    <row r="168" spans="1:17" s="10" customFormat="1" ht="15">
      <c r="A168" s="408" t="s">
        <v>215</v>
      </c>
      <c r="B168" s="406" t="s">
        <v>16</v>
      </c>
      <c r="C168" s="407">
        <f>SUM(C169:C172)</f>
        <v>10200</v>
      </c>
      <c r="D168" s="407">
        <f>SUM(D169:D172)</f>
        <v>22000</v>
      </c>
      <c r="E168" s="407">
        <f>SUM(E169:E172)</f>
        <v>22000</v>
      </c>
      <c r="F168" s="407">
        <f>SUM(F169:F172)</f>
        <v>22000</v>
      </c>
      <c r="G168" s="407">
        <f t="shared" si="14"/>
        <v>215.68627450980392</v>
      </c>
      <c r="H168" s="409">
        <f t="shared" si="15"/>
        <v>100</v>
      </c>
      <c r="I168" s="9"/>
      <c r="J168" s="9"/>
      <c r="K168" s="9"/>
      <c r="L168" s="9"/>
      <c r="M168" s="9"/>
      <c r="N168" s="9"/>
      <c r="Q168" s="16"/>
    </row>
    <row r="169" spans="1:17" s="10" customFormat="1" ht="15">
      <c r="A169" s="419" t="s">
        <v>220</v>
      </c>
      <c r="B169" s="411" t="s">
        <v>148</v>
      </c>
      <c r="C169" s="412">
        <v>2700</v>
      </c>
      <c r="D169" s="410"/>
      <c r="E169" s="410"/>
      <c r="F169" s="410"/>
      <c r="G169" s="412">
        <f t="shared" si="14"/>
        <v>0</v>
      </c>
      <c r="H169" s="413" t="e">
        <f t="shared" si="15"/>
        <v>#DIV/0!</v>
      </c>
      <c r="I169" s="9"/>
      <c r="J169" s="9"/>
      <c r="K169" s="9"/>
      <c r="L169" s="9"/>
      <c r="M169" s="9"/>
      <c r="N169" s="9"/>
      <c r="Q169" s="16"/>
    </row>
    <row r="170" spans="1:17" s="10" customFormat="1" ht="15">
      <c r="A170" s="419" t="s">
        <v>218</v>
      </c>
      <c r="B170" s="411" t="s">
        <v>126</v>
      </c>
      <c r="C170" s="412">
        <v>5000</v>
      </c>
      <c r="D170" s="410"/>
      <c r="E170" s="410"/>
      <c r="F170" s="410"/>
      <c r="G170" s="412">
        <f t="shared" si="14"/>
        <v>0</v>
      </c>
      <c r="H170" s="413" t="e">
        <f t="shared" si="15"/>
        <v>#DIV/0!</v>
      </c>
      <c r="I170" s="9"/>
      <c r="J170" s="9"/>
      <c r="K170" s="9"/>
      <c r="L170" s="9"/>
      <c r="M170" s="9"/>
      <c r="N170" s="9"/>
      <c r="Q170" s="16"/>
    </row>
    <row r="171" spans="1:17" s="10" customFormat="1" ht="15">
      <c r="A171" s="419" t="s">
        <v>94</v>
      </c>
      <c r="B171" s="411" t="s">
        <v>95</v>
      </c>
      <c r="C171" s="412">
        <v>2500</v>
      </c>
      <c r="D171" s="410"/>
      <c r="E171" s="410"/>
      <c r="F171" s="410"/>
      <c r="G171" s="412">
        <f t="shared" si="14"/>
        <v>0</v>
      </c>
      <c r="H171" s="413" t="e">
        <f t="shared" si="15"/>
        <v>#DIV/0!</v>
      </c>
      <c r="I171" s="9"/>
      <c r="J171" s="9"/>
      <c r="K171" s="9"/>
      <c r="L171" s="9"/>
      <c r="M171" s="9"/>
      <c r="N171" s="9"/>
      <c r="Q171" s="16"/>
    </row>
    <row r="172" spans="1:17" s="10" customFormat="1" ht="15">
      <c r="A172" s="418" t="s">
        <v>96</v>
      </c>
      <c r="B172" s="370" t="s">
        <v>17</v>
      </c>
      <c r="C172" s="213">
        <v>0</v>
      </c>
      <c r="D172" s="213">
        <v>22000</v>
      </c>
      <c r="E172" s="213">
        <v>22000</v>
      </c>
      <c r="F172" s="213">
        <v>22000</v>
      </c>
      <c r="G172" s="412" t="e">
        <f t="shared" si="14"/>
        <v>#DIV/0!</v>
      </c>
      <c r="H172" s="413">
        <f t="shared" si="15"/>
        <v>100</v>
      </c>
      <c r="I172" s="9"/>
      <c r="J172" s="9"/>
      <c r="K172" s="9"/>
      <c r="L172" s="9"/>
      <c r="M172" s="9"/>
      <c r="N172" s="9"/>
      <c r="Q172" s="16"/>
    </row>
    <row r="173" spans="1:17" s="10" customFormat="1" ht="15">
      <c r="A173" s="420" t="s">
        <v>217</v>
      </c>
      <c r="B173" s="405" t="s">
        <v>188</v>
      </c>
      <c r="C173" s="335">
        <f>SUM(C174)</f>
        <v>12000</v>
      </c>
      <c r="D173" s="335">
        <f>SUM(D174)</f>
        <v>0</v>
      </c>
      <c r="E173" s="335">
        <f>SUM(E174)</f>
        <v>0</v>
      </c>
      <c r="F173" s="335">
        <f>SUM(F174)</f>
        <v>0</v>
      </c>
      <c r="G173" s="335">
        <f t="shared" si="14"/>
        <v>0</v>
      </c>
      <c r="H173" s="336" t="e">
        <f t="shared" si="15"/>
        <v>#DIV/0!</v>
      </c>
      <c r="I173" s="9"/>
      <c r="J173" s="9"/>
      <c r="K173" s="9"/>
      <c r="L173" s="9"/>
      <c r="M173" s="9"/>
      <c r="N173" s="9"/>
      <c r="Q173" s="16"/>
    </row>
    <row r="174" spans="1:17" s="10" customFormat="1" ht="15">
      <c r="A174" s="388" t="s">
        <v>216</v>
      </c>
      <c r="B174" s="374" t="s">
        <v>188</v>
      </c>
      <c r="C174" s="383">
        <v>12000</v>
      </c>
      <c r="D174" s="383"/>
      <c r="E174" s="383">
        <v>0</v>
      </c>
      <c r="F174" s="383">
        <v>0</v>
      </c>
      <c r="G174" s="422">
        <f t="shared" si="14"/>
        <v>0</v>
      </c>
      <c r="H174" s="423" t="e">
        <f t="shared" si="15"/>
        <v>#DIV/0!</v>
      </c>
      <c r="I174" s="9"/>
      <c r="J174" s="9"/>
      <c r="K174" s="9"/>
      <c r="L174" s="9"/>
      <c r="M174" s="9"/>
      <c r="N174" s="9"/>
      <c r="Q174" s="16"/>
    </row>
    <row r="175" spans="1:17" s="10" customFormat="1" ht="15">
      <c r="A175" s="430">
        <v>426</v>
      </c>
      <c r="B175" s="429" t="s">
        <v>179</v>
      </c>
      <c r="C175" s="282">
        <f>SUM(C176)</f>
        <v>1250</v>
      </c>
      <c r="D175" s="282">
        <f>SUM(D176)</f>
        <v>0</v>
      </c>
      <c r="E175" s="282">
        <f>SUM(E176)</f>
        <v>0</v>
      </c>
      <c r="F175" s="282">
        <f>SUM(F176)</f>
        <v>0</v>
      </c>
      <c r="G175" s="282">
        <f t="shared" si="14"/>
        <v>0</v>
      </c>
      <c r="H175" s="283" t="e">
        <f t="shared" si="15"/>
        <v>#DIV/0!</v>
      </c>
      <c r="I175" s="9"/>
      <c r="J175" s="9"/>
      <c r="K175" s="9"/>
      <c r="L175" s="9"/>
      <c r="M175" s="9"/>
      <c r="N175" s="9"/>
      <c r="Q175" s="16"/>
    </row>
    <row r="176" spans="1:17" s="10" customFormat="1" ht="15">
      <c r="A176" s="388">
        <v>4262</v>
      </c>
      <c r="B176" s="374" t="s">
        <v>180</v>
      </c>
      <c r="C176" s="383">
        <v>1250</v>
      </c>
      <c r="D176" s="383">
        <v>0</v>
      </c>
      <c r="E176" s="383">
        <v>0</v>
      </c>
      <c r="F176" s="383">
        <v>0</v>
      </c>
      <c r="G176" s="383">
        <f t="shared" si="14"/>
        <v>0</v>
      </c>
      <c r="H176" s="431" t="e">
        <f t="shared" si="15"/>
        <v>#DIV/0!</v>
      </c>
      <c r="I176" s="9"/>
      <c r="J176" s="9"/>
      <c r="K176" s="9"/>
      <c r="L176" s="9"/>
      <c r="M176" s="9"/>
      <c r="N176" s="9"/>
      <c r="Q176" s="16"/>
    </row>
    <row r="177" spans="1:17" s="10" customFormat="1" ht="15">
      <c r="A177" s="560" t="s">
        <v>6</v>
      </c>
      <c r="B177" s="560"/>
      <c r="C177" s="273">
        <f>SUM(C166,C168,C173,C175)</f>
        <v>25750</v>
      </c>
      <c r="D177" s="273">
        <f>SUM(D166,D168,D173,D175)</f>
        <v>22000</v>
      </c>
      <c r="E177" s="273">
        <f>SUM(E166,E168,E173,E175)</f>
        <v>22000</v>
      </c>
      <c r="F177" s="273">
        <f>SUM(F166,F168,F173,F175)</f>
        <v>22000</v>
      </c>
      <c r="G177" s="273">
        <f t="shared" si="14"/>
        <v>85.43689320388349</v>
      </c>
      <c r="H177" s="273">
        <f t="shared" si="15"/>
        <v>100</v>
      </c>
      <c r="I177" s="9"/>
      <c r="J177" s="9"/>
      <c r="K177" s="9"/>
      <c r="L177" s="9"/>
      <c r="M177" s="9"/>
      <c r="N177" s="9"/>
      <c r="Q177" s="16"/>
    </row>
    <row r="178" spans="1:17" s="10" customFormat="1" ht="17.25">
      <c r="A178" s="563" t="s">
        <v>243</v>
      </c>
      <c r="B178" s="564"/>
      <c r="C178" s="565"/>
      <c r="D178" s="392"/>
      <c r="E178" s="392"/>
      <c r="F178" s="392"/>
      <c r="G178" s="392"/>
      <c r="H178" s="392"/>
      <c r="I178" s="9"/>
      <c r="J178" s="9"/>
      <c r="K178" s="9"/>
      <c r="L178" s="9"/>
      <c r="M178" s="9"/>
      <c r="N178" s="9"/>
      <c r="Q178" s="16"/>
    </row>
    <row r="179" spans="1:17" s="10" customFormat="1" ht="15">
      <c r="A179" s="396" t="s">
        <v>221</v>
      </c>
      <c r="B179" s="397" t="s">
        <v>231</v>
      </c>
      <c r="C179" s="398">
        <f>SUM(C180:C181)</f>
        <v>18326.6</v>
      </c>
      <c r="D179" s="398">
        <f>SUM(D180:D181)</f>
        <v>0</v>
      </c>
      <c r="E179" s="398">
        <f>SUM(E180:E181)</f>
        <v>0</v>
      </c>
      <c r="F179" s="398">
        <f>SUM(F180:F181)</f>
        <v>0</v>
      </c>
      <c r="G179" s="398">
        <f>F179/C179*100</f>
        <v>0</v>
      </c>
      <c r="H179" s="399" t="e">
        <f>F179/E179*100</f>
        <v>#DIV/0!</v>
      </c>
      <c r="I179" s="9"/>
      <c r="J179" s="9"/>
      <c r="K179" s="9"/>
      <c r="L179" s="9"/>
      <c r="M179" s="9"/>
      <c r="N179" s="9"/>
      <c r="Q179" s="16"/>
    </row>
    <row r="180" spans="1:17" s="10" customFormat="1" ht="15">
      <c r="A180" s="418" t="s">
        <v>222</v>
      </c>
      <c r="B180" s="370" t="s">
        <v>229</v>
      </c>
      <c r="C180" s="213">
        <v>15638.22</v>
      </c>
      <c r="D180" s="213">
        <v>0</v>
      </c>
      <c r="E180" s="213"/>
      <c r="F180" s="213">
        <v>0</v>
      </c>
      <c r="G180" s="339">
        <f aca="true" t="shared" si="16" ref="G180:G186">F180/C180*100</f>
        <v>0</v>
      </c>
      <c r="H180" s="421" t="e">
        <f aca="true" t="shared" si="17" ref="H180:H186">F180/E180*100</f>
        <v>#DIV/0!</v>
      </c>
      <c r="I180" s="9"/>
      <c r="J180" s="9"/>
      <c r="K180" s="9"/>
      <c r="L180" s="9"/>
      <c r="M180" s="9"/>
      <c r="N180" s="9"/>
      <c r="Q180" s="16"/>
    </row>
    <row r="181" spans="1:17" s="10" customFormat="1" ht="15">
      <c r="A181" s="418" t="s">
        <v>222</v>
      </c>
      <c r="B181" s="370" t="s">
        <v>230</v>
      </c>
      <c r="C181" s="213">
        <v>2688.38</v>
      </c>
      <c r="D181" s="213">
        <v>0</v>
      </c>
      <c r="E181" s="213">
        <v>0</v>
      </c>
      <c r="F181" s="213">
        <v>0</v>
      </c>
      <c r="G181" s="339">
        <v>0</v>
      </c>
      <c r="H181" s="421" t="e">
        <f t="shared" si="17"/>
        <v>#DIV/0!</v>
      </c>
      <c r="I181" s="9"/>
      <c r="J181" s="9"/>
      <c r="K181" s="9"/>
      <c r="L181" s="9"/>
      <c r="M181" s="9"/>
      <c r="N181" s="9"/>
      <c r="Q181" s="16"/>
    </row>
    <row r="182" spans="1:17" s="10" customFormat="1" ht="15">
      <c r="A182" s="426" t="s">
        <v>223</v>
      </c>
      <c r="B182" s="425" t="s">
        <v>227</v>
      </c>
      <c r="C182" s="236">
        <f>SUM(C183)</f>
        <v>3023.89</v>
      </c>
      <c r="D182" s="236">
        <f>SUM(D183)</f>
        <v>0</v>
      </c>
      <c r="E182" s="236">
        <f>SUM(E183)</f>
        <v>0</v>
      </c>
      <c r="F182" s="236">
        <f>SUM(F183)</f>
        <v>0</v>
      </c>
      <c r="G182" s="240">
        <f t="shared" si="16"/>
        <v>0</v>
      </c>
      <c r="H182" s="297" t="e">
        <f t="shared" si="17"/>
        <v>#DIV/0!</v>
      </c>
      <c r="I182" s="9"/>
      <c r="J182" s="9"/>
      <c r="K182" s="9"/>
      <c r="L182" s="9"/>
      <c r="M182" s="9"/>
      <c r="N182" s="9"/>
      <c r="Q182" s="16"/>
    </row>
    <row r="183" spans="1:17" s="10" customFormat="1" ht="15">
      <c r="A183" s="418" t="s">
        <v>224</v>
      </c>
      <c r="B183" s="370" t="s">
        <v>78</v>
      </c>
      <c r="C183" s="213">
        <v>3023.89</v>
      </c>
      <c r="D183" s="213">
        <v>0</v>
      </c>
      <c r="E183" s="216">
        <v>0</v>
      </c>
      <c r="F183" s="213">
        <v>0</v>
      </c>
      <c r="G183" s="339">
        <f t="shared" si="16"/>
        <v>0</v>
      </c>
      <c r="H183" s="421" t="e">
        <f t="shared" si="17"/>
        <v>#DIV/0!</v>
      </c>
      <c r="I183" s="9"/>
      <c r="J183" s="9"/>
      <c r="K183" s="9"/>
      <c r="L183" s="9"/>
      <c r="M183" s="9"/>
      <c r="N183" s="9"/>
      <c r="Q183" s="16"/>
    </row>
    <row r="184" spans="1:17" s="10" customFormat="1" ht="15">
      <c r="A184" s="426" t="s">
        <v>225</v>
      </c>
      <c r="B184" s="425" t="s">
        <v>228</v>
      </c>
      <c r="C184" s="236">
        <f>SUM(C185)</f>
        <v>2044.97</v>
      </c>
      <c r="D184" s="236">
        <f>SUM(D185)</f>
        <v>0</v>
      </c>
      <c r="E184" s="236">
        <f>SUM(E185)</f>
        <v>0</v>
      </c>
      <c r="F184" s="236">
        <f>SUM(F185)</f>
        <v>0</v>
      </c>
      <c r="G184" s="236">
        <f t="shared" si="16"/>
        <v>0</v>
      </c>
      <c r="H184" s="297" t="e">
        <f t="shared" si="17"/>
        <v>#DIV/0!</v>
      </c>
      <c r="I184" s="9"/>
      <c r="J184" s="9"/>
      <c r="K184" s="9"/>
      <c r="L184" s="9"/>
      <c r="M184" s="9"/>
      <c r="N184" s="9"/>
      <c r="Q184" s="16"/>
    </row>
    <row r="185" spans="1:17" s="10" customFormat="1" ht="15">
      <c r="A185" s="418" t="s">
        <v>81</v>
      </c>
      <c r="B185" s="370" t="s">
        <v>226</v>
      </c>
      <c r="C185" s="213">
        <v>2044.97</v>
      </c>
      <c r="D185" s="213"/>
      <c r="E185" s="216"/>
      <c r="F185" s="213"/>
      <c r="G185" s="339">
        <f t="shared" si="16"/>
        <v>0</v>
      </c>
      <c r="H185" s="421" t="e">
        <f t="shared" si="17"/>
        <v>#DIV/0!</v>
      </c>
      <c r="I185" s="9"/>
      <c r="J185" s="9"/>
      <c r="K185" s="9"/>
      <c r="L185" s="9"/>
      <c r="M185" s="9"/>
      <c r="N185" s="9"/>
      <c r="Q185" s="16"/>
    </row>
    <row r="186" spans="1:17" s="10" customFormat="1" ht="15">
      <c r="A186" s="568" t="s">
        <v>6</v>
      </c>
      <c r="B186" s="568"/>
      <c r="C186" s="286">
        <f>SUM(C179,C182,C184)</f>
        <v>23395.46</v>
      </c>
      <c r="D186" s="286">
        <f>SUM(D179,D182,D184)</f>
        <v>0</v>
      </c>
      <c r="E186" s="286">
        <f>SUM(E179,E182,E184)</f>
        <v>0</v>
      </c>
      <c r="F186" s="286">
        <f>SUM(F179,F182,F184)</f>
        <v>0</v>
      </c>
      <c r="G186" s="427">
        <f t="shared" si="16"/>
        <v>0</v>
      </c>
      <c r="H186" s="428" t="e">
        <f t="shared" si="17"/>
        <v>#DIV/0!</v>
      </c>
      <c r="I186" s="9"/>
      <c r="J186" s="9"/>
      <c r="K186" s="9"/>
      <c r="L186" s="9"/>
      <c r="M186" s="9"/>
      <c r="N186" s="9"/>
      <c r="Q186" s="16"/>
    </row>
    <row r="187" spans="1:17" s="10" customFormat="1" ht="15">
      <c r="A187" s="395"/>
      <c r="B187" s="395"/>
      <c r="C187" s="14"/>
      <c r="D187" s="14"/>
      <c r="E187" s="14"/>
      <c r="F187" s="14"/>
      <c r="G187" s="14"/>
      <c r="H187" s="424"/>
      <c r="I187" s="9"/>
      <c r="J187" s="9"/>
      <c r="K187" s="9"/>
      <c r="L187" s="9"/>
      <c r="M187" s="9"/>
      <c r="N187" s="9"/>
      <c r="Q187" s="16"/>
    </row>
    <row r="188" spans="1:17" s="10" customFormat="1" ht="15">
      <c r="A188" s="626" t="s">
        <v>41</v>
      </c>
      <c r="B188" s="626"/>
      <c r="C188" s="14"/>
      <c r="D188" s="14"/>
      <c r="E188" s="14"/>
      <c r="F188" s="14"/>
      <c r="G188" s="14"/>
      <c r="H188" s="424"/>
      <c r="I188" s="9"/>
      <c r="J188" s="9"/>
      <c r="K188" s="9"/>
      <c r="L188" s="9"/>
      <c r="M188" s="9"/>
      <c r="N188" s="9"/>
      <c r="Q188" s="16"/>
    </row>
    <row r="189" spans="1:17" s="10" customFormat="1" ht="18.75">
      <c r="A189" s="566" t="s">
        <v>207</v>
      </c>
      <c r="B189" s="566"/>
      <c r="C189" s="566"/>
      <c r="D189" s="14"/>
      <c r="E189" s="14"/>
      <c r="F189" s="14"/>
      <c r="G189" s="14"/>
      <c r="H189" s="424"/>
      <c r="I189" s="9"/>
      <c r="J189" s="9"/>
      <c r="K189" s="9"/>
      <c r="L189" s="9"/>
      <c r="M189" s="9"/>
      <c r="N189" s="9"/>
      <c r="Q189" s="16"/>
    </row>
    <row r="190" spans="1:17" s="10" customFormat="1" ht="15" customHeight="1">
      <c r="A190" s="546" t="s">
        <v>74</v>
      </c>
      <c r="B190" s="554" t="s">
        <v>3</v>
      </c>
      <c r="C190" s="554" t="s">
        <v>70</v>
      </c>
      <c r="D190" s="544" t="s">
        <v>167</v>
      </c>
      <c r="E190" s="544" t="s">
        <v>168</v>
      </c>
      <c r="F190" s="544" t="s">
        <v>169</v>
      </c>
      <c r="G190" s="544" t="s">
        <v>71</v>
      </c>
      <c r="H190" s="544" t="s">
        <v>71</v>
      </c>
      <c r="I190" s="9"/>
      <c r="J190" s="9"/>
      <c r="K190" s="9"/>
      <c r="L190" s="9"/>
      <c r="M190" s="9"/>
      <c r="N190" s="9"/>
      <c r="Q190" s="16"/>
    </row>
    <row r="191" spans="1:17" s="10" customFormat="1" ht="35.25" customHeight="1">
      <c r="A191" s="547"/>
      <c r="B191" s="555"/>
      <c r="C191" s="555"/>
      <c r="D191" s="545"/>
      <c r="E191" s="545"/>
      <c r="F191" s="545"/>
      <c r="G191" s="545"/>
      <c r="H191" s="545"/>
      <c r="I191" s="9"/>
      <c r="J191" s="9"/>
      <c r="K191" s="9"/>
      <c r="L191" s="9"/>
      <c r="M191" s="9"/>
      <c r="N191" s="9"/>
      <c r="Q191" s="16"/>
    </row>
    <row r="192" spans="1:17" s="10" customFormat="1" ht="15">
      <c r="A192" s="549">
        <v>1</v>
      </c>
      <c r="B192" s="549"/>
      <c r="C192" s="117">
        <v>2</v>
      </c>
      <c r="D192" s="118">
        <v>3</v>
      </c>
      <c r="E192" s="118">
        <v>4</v>
      </c>
      <c r="F192" s="118">
        <v>5</v>
      </c>
      <c r="G192" s="118" t="s">
        <v>72</v>
      </c>
      <c r="H192" s="118" t="s">
        <v>73</v>
      </c>
      <c r="I192" s="9"/>
      <c r="J192" s="9"/>
      <c r="K192" s="9"/>
      <c r="L192" s="9"/>
      <c r="M192" s="9"/>
      <c r="N192" s="9"/>
      <c r="Q192" s="16"/>
    </row>
    <row r="193" spans="1:17" s="10" customFormat="1" ht="15">
      <c r="A193" s="310">
        <v>31</v>
      </c>
      <c r="B193" s="203" t="s">
        <v>7</v>
      </c>
      <c r="C193" s="303">
        <f>SUM(C194)</f>
        <v>0</v>
      </c>
      <c r="D193" s="205">
        <f>SUM(D194:D194)</f>
        <v>0</v>
      </c>
      <c r="E193" s="205">
        <f>SUM(E194:E194)</f>
        <v>0</v>
      </c>
      <c r="F193" s="205">
        <f>SUM(F194:F194)</f>
        <v>0</v>
      </c>
      <c r="G193" s="205" t="e">
        <f>F193/C193*100</f>
        <v>#DIV/0!</v>
      </c>
      <c r="H193" s="206" t="e">
        <f>F193/E193*100</f>
        <v>#DIV/0!</v>
      </c>
      <c r="I193" s="9"/>
      <c r="J193" s="9"/>
      <c r="K193" s="9"/>
      <c r="L193" s="9"/>
      <c r="M193" s="9"/>
      <c r="N193" s="9"/>
      <c r="Q193" s="16"/>
    </row>
    <row r="194" spans="1:17" s="10" customFormat="1" ht="15">
      <c r="A194" s="304">
        <v>311</v>
      </c>
      <c r="B194" s="280" t="s">
        <v>8</v>
      </c>
      <c r="C194" s="305">
        <f>SUM(C195)</f>
        <v>0</v>
      </c>
      <c r="D194" s="305">
        <f>SUM(D195)</f>
        <v>0</v>
      </c>
      <c r="E194" s="305">
        <f>SUM(E195)</f>
        <v>0</v>
      </c>
      <c r="F194" s="305">
        <f>SUM(F195)</f>
        <v>0</v>
      </c>
      <c r="G194" s="282" t="e">
        <f>F194/C194*100</f>
        <v>#DIV/0!</v>
      </c>
      <c r="H194" s="283" t="e">
        <f>F194/E194*100</f>
        <v>#DIV/0!</v>
      </c>
      <c r="I194" s="9"/>
      <c r="J194" s="9"/>
      <c r="K194" s="9"/>
      <c r="L194" s="9"/>
      <c r="M194" s="9"/>
      <c r="N194" s="9"/>
      <c r="Q194" s="16"/>
    </row>
    <row r="195" spans="1:17" s="10" customFormat="1" ht="15" customHeight="1">
      <c r="A195" s="17">
        <v>3111</v>
      </c>
      <c r="B195" s="18" t="s">
        <v>77</v>
      </c>
      <c r="C195" s="86">
        <v>0</v>
      </c>
      <c r="D195" s="19"/>
      <c r="E195" s="19"/>
      <c r="F195" s="19"/>
      <c r="G195" s="31" t="e">
        <f>F195/C195*100</f>
        <v>#DIV/0!</v>
      </c>
      <c r="H195" s="142" t="e">
        <f>F195/E195*100</f>
        <v>#DIV/0!</v>
      </c>
      <c r="I195" s="9"/>
      <c r="J195" s="9"/>
      <c r="K195" s="9"/>
      <c r="L195" s="9"/>
      <c r="M195" s="9"/>
      <c r="N195" s="9"/>
      <c r="Q195" s="16"/>
    </row>
    <row r="196" spans="1:17" s="10" customFormat="1" ht="15">
      <c r="A196" s="202">
        <v>32</v>
      </c>
      <c r="B196" s="203" t="s">
        <v>11</v>
      </c>
      <c r="C196" s="303">
        <f>SUM(C197,C200,C205,C209)</f>
        <v>796.7</v>
      </c>
      <c r="D196" s="303">
        <f>SUM(D197,D200,D205,D209)</f>
        <v>0</v>
      </c>
      <c r="E196" s="303">
        <f>SUM(E197,E200,E205,E209)</f>
        <v>0</v>
      </c>
      <c r="F196" s="303">
        <f>SUM(F197,F200,F205,F209)</f>
        <v>0</v>
      </c>
      <c r="G196" s="205">
        <f>F196/C196*100</f>
        <v>0</v>
      </c>
      <c r="H196" s="206">
        <f>F196/C196*100</f>
        <v>0</v>
      </c>
      <c r="I196" s="9"/>
      <c r="J196" s="9"/>
      <c r="K196" s="9"/>
      <c r="L196" s="9"/>
      <c r="M196" s="9"/>
      <c r="N196" s="9"/>
      <c r="Q196" s="16"/>
    </row>
    <row r="197" spans="1:17" s="10" customFormat="1" ht="15">
      <c r="A197" s="279">
        <v>321</v>
      </c>
      <c r="B197" s="280" t="s">
        <v>12</v>
      </c>
      <c r="C197" s="305">
        <f>SUM(C198:C199)</f>
        <v>0</v>
      </c>
      <c r="D197" s="305">
        <f>SUM(D198:D199)</f>
        <v>0</v>
      </c>
      <c r="E197" s="305">
        <f>SUM(E198:E199)</f>
        <v>0</v>
      </c>
      <c r="F197" s="305">
        <f>SUM(F198:F199)</f>
        <v>0</v>
      </c>
      <c r="G197" s="282" t="e">
        <f>F197/C197*100</f>
        <v>#DIV/0!</v>
      </c>
      <c r="H197" s="283" t="e">
        <f>F197/E197*100</f>
        <v>#DIV/0!</v>
      </c>
      <c r="I197" s="9"/>
      <c r="J197" s="9"/>
      <c r="K197" s="9"/>
      <c r="L197" s="9"/>
      <c r="M197" s="9"/>
      <c r="N197" s="9"/>
      <c r="Q197" s="16"/>
    </row>
    <row r="198" spans="1:17" s="10" customFormat="1" ht="15">
      <c r="A198" s="188">
        <v>3211</v>
      </c>
      <c r="B198" s="189" t="s">
        <v>80</v>
      </c>
      <c r="C198" s="190">
        <v>0</v>
      </c>
      <c r="D198" s="120"/>
      <c r="E198" s="120"/>
      <c r="F198" s="120"/>
      <c r="G198" s="31" t="e">
        <f aca="true" t="shared" si="18" ref="G198:G212">F198/C198*100</f>
        <v>#DIV/0!</v>
      </c>
      <c r="H198" s="142" t="e">
        <f aca="true" t="shared" si="19" ref="H198:H212">F198/E198*100</f>
        <v>#DIV/0!</v>
      </c>
      <c r="I198" s="9"/>
      <c r="J198" s="9"/>
      <c r="K198" s="9"/>
      <c r="L198" s="9"/>
      <c r="M198" s="9"/>
      <c r="N198" s="9"/>
      <c r="Q198" s="16"/>
    </row>
    <row r="199" spans="1:17" s="10" customFormat="1" ht="15">
      <c r="A199" s="188">
        <v>3213</v>
      </c>
      <c r="B199" s="189" t="s">
        <v>119</v>
      </c>
      <c r="C199" s="190">
        <v>0</v>
      </c>
      <c r="D199" s="120"/>
      <c r="E199" s="120"/>
      <c r="F199" s="120"/>
      <c r="G199" s="31" t="e">
        <f t="shared" si="18"/>
        <v>#DIV/0!</v>
      </c>
      <c r="H199" s="142" t="e">
        <f t="shared" si="19"/>
        <v>#DIV/0!</v>
      </c>
      <c r="I199" s="9"/>
      <c r="J199" s="9"/>
      <c r="K199" s="9"/>
      <c r="L199" s="9"/>
      <c r="M199" s="9"/>
      <c r="N199" s="9"/>
      <c r="Q199" s="16"/>
    </row>
    <row r="200" spans="1:17" s="10" customFormat="1" ht="15">
      <c r="A200" s="279">
        <v>322</v>
      </c>
      <c r="B200" s="280" t="s">
        <v>14</v>
      </c>
      <c r="C200" s="305">
        <f>SUM(C201:C204)</f>
        <v>0</v>
      </c>
      <c r="D200" s="305">
        <f>SUM(D201:D204)</f>
        <v>0</v>
      </c>
      <c r="E200" s="305">
        <f>SUM(E201:E204)</f>
        <v>0</v>
      </c>
      <c r="F200" s="305">
        <f>SUM(F201:F204)</f>
        <v>0</v>
      </c>
      <c r="G200" s="282" t="e">
        <f t="shared" si="18"/>
        <v>#DIV/0!</v>
      </c>
      <c r="H200" s="283" t="e">
        <f t="shared" si="19"/>
        <v>#DIV/0!</v>
      </c>
      <c r="I200" s="9"/>
      <c r="J200" s="9"/>
      <c r="K200" s="9"/>
      <c r="L200" s="9"/>
      <c r="M200" s="9"/>
      <c r="N200" s="9"/>
      <c r="Q200" s="16"/>
    </row>
    <row r="201" spans="1:14" s="39" customFormat="1" ht="15">
      <c r="A201" s="17" t="s">
        <v>82</v>
      </c>
      <c r="B201" s="18" t="s">
        <v>15</v>
      </c>
      <c r="C201" s="140"/>
      <c r="D201" s="137"/>
      <c r="E201" s="137"/>
      <c r="F201" s="137"/>
      <c r="G201" s="31" t="e">
        <f t="shared" si="18"/>
        <v>#DIV/0!</v>
      </c>
      <c r="H201" s="142" t="e">
        <f t="shared" si="19"/>
        <v>#DIV/0!</v>
      </c>
      <c r="I201" s="20"/>
      <c r="J201" s="20"/>
      <c r="K201" s="20"/>
      <c r="L201" s="20"/>
      <c r="M201" s="20"/>
      <c r="N201" s="20"/>
    </row>
    <row r="202" spans="1:14" s="39" customFormat="1" ht="15">
      <c r="A202" s="17">
        <v>3222</v>
      </c>
      <c r="B202" s="18" t="s">
        <v>149</v>
      </c>
      <c r="C202" s="140"/>
      <c r="D202" s="137"/>
      <c r="E202" s="137"/>
      <c r="F202" s="137"/>
      <c r="G202" s="31" t="e">
        <f t="shared" si="18"/>
        <v>#DIV/0!</v>
      </c>
      <c r="H202" s="142" t="e">
        <f t="shared" si="19"/>
        <v>#DIV/0!</v>
      </c>
      <c r="I202" s="20"/>
      <c r="J202" s="20"/>
      <c r="K202" s="20"/>
      <c r="L202" s="20"/>
      <c r="M202" s="20"/>
      <c r="N202" s="20"/>
    </row>
    <row r="203" spans="1:14" s="39" customFormat="1" ht="15">
      <c r="A203" s="17" t="s">
        <v>83</v>
      </c>
      <c r="B203" s="18" t="s">
        <v>84</v>
      </c>
      <c r="C203" s="140"/>
      <c r="D203" s="137"/>
      <c r="E203" s="137"/>
      <c r="F203" s="137"/>
      <c r="G203" s="31" t="e">
        <f t="shared" si="18"/>
        <v>#DIV/0!</v>
      </c>
      <c r="H203" s="142" t="e">
        <f t="shared" si="19"/>
        <v>#DIV/0!</v>
      </c>
      <c r="I203" s="20"/>
      <c r="J203" s="20"/>
      <c r="K203" s="20"/>
      <c r="L203" s="20"/>
      <c r="M203" s="20"/>
      <c r="N203" s="20"/>
    </row>
    <row r="204" spans="1:14" s="91" customFormat="1" ht="15" customHeight="1">
      <c r="A204" s="17" t="s">
        <v>85</v>
      </c>
      <c r="B204" s="18" t="s">
        <v>145</v>
      </c>
      <c r="C204" s="19"/>
      <c r="D204" s="137"/>
      <c r="E204" s="137"/>
      <c r="F204" s="137"/>
      <c r="G204" s="31" t="e">
        <f t="shared" si="18"/>
        <v>#DIV/0!</v>
      </c>
      <c r="H204" s="142" t="e">
        <f t="shared" si="19"/>
        <v>#DIV/0!</v>
      </c>
      <c r="I204" s="20"/>
      <c r="J204" s="20"/>
      <c r="K204" s="20"/>
      <c r="L204" s="20"/>
      <c r="M204" s="20"/>
      <c r="N204" s="20"/>
    </row>
    <row r="205" spans="1:14" s="91" customFormat="1" ht="15" customHeight="1">
      <c r="A205" s="296">
        <v>323</v>
      </c>
      <c r="B205" s="288" t="s">
        <v>16</v>
      </c>
      <c r="C205" s="236">
        <f>SUM(C206:C208)</f>
        <v>0</v>
      </c>
      <c r="D205" s="236">
        <f>SUM(D206:D208)</f>
        <v>0</v>
      </c>
      <c r="E205" s="236">
        <f>SUM(E206:E208)</f>
        <v>0</v>
      </c>
      <c r="F205" s="236">
        <f>SUM(F206:F208)</f>
        <v>0</v>
      </c>
      <c r="G205" s="282" t="e">
        <f t="shared" si="18"/>
        <v>#DIV/0!</v>
      </c>
      <c r="H205" s="283" t="e">
        <f t="shared" si="19"/>
        <v>#DIV/0!</v>
      </c>
      <c r="I205" s="20"/>
      <c r="J205" s="20"/>
      <c r="K205" s="20"/>
      <c r="L205" s="20"/>
      <c r="M205" s="20"/>
      <c r="N205" s="20"/>
    </row>
    <row r="206" spans="1:14" s="91" customFormat="1" ht="15" customHeight="1">
      <c r="A206" s="17">
        <v>3231</v>
      </c>
      <c r="B206" s="18" t="s">
        <v>147</v>
      </c>
      <c r="C206" s="19"/>
      <c r="D206" s="137"/>
      <c r="E206" s="137"/>
      <c r="F206" s="137"/>
      <c r="G206" s="31" t="e">
        <f t="shared" si="18"/>
        <v>#DIV/0!</v>
      </c>
      <c r="H206" s="142" t="e">
        <f t="shared" si="19"/>
        <v>#DIV/0!</v>
      </c>
      <c r="I206" s="20"/>
      <c r="J206" s="20"/>
      <c r="K206" s="20"/>
      <c r="L206" s="20"/>
      <c r="M206" s="20"/>
      <c r="N206" s="20"/>
    </row>
    <row r="207" spans="1:14" s="91" customFormat="1" ht="15" customHeight="1">
      <c r="A207" s="17">
        <v>3232</v>
      </c>
      <c r="B207" s="18" t="s">
        <v>91</v>
      </c>
      <c r="C207" s="19"/>
      <c r="D207" s="137"/>
      <c r="E207" s="137"/>
      <c r="F207" s="137"/>
      <c r="G207" s="31" t="e">
        <f t="shared" si="18"/>
        <v>#DIV/0!</v>
      </c>
      <c r="H207" s="142" t="e">
        <f t="shared" si="19"/>
        <v>#DIV/0!</v>
      </c>
      <c r="I207" s="20"/>
      <c r="J207" s="20"/>
      <c r="K207" s="20"/>
      <c r="L207" s="20"/>
      <c r="M207" s="20"/>
      <c r="N207" s="20"/>
    </row>
    <row r="208" spans="1:14" s="91" customFormat="1" ht="15" customHeight="1">
      <c r="A208" s="17">
        <v>3234</v>
      </c>
      <c r="B208" s="18" t="s">
        <v>93</v>
      </c>
      <c r="C208" s="19"/>
      <c r="D208" s="137"/>
      <c r="E208" s="137"/>
      <c r="F208" s="137"/>
      <c r="G208" s="31" t="e">
        <f t="shared" si="18"/>
        <v>#DIV/0!</v>
      </c>
      <c r="H208" s="142" t="e">
        <f t="shared" si="19"/>
        <v>#DIV/0!</v>
      </c>
      <c r="I208" s="20"/>
      <c r="J208" s="20"/>
      <c r="K208" s="20"/>
      <c r="L208" s="20"/>
      <c r="M208" s="20"/>
      <c r="N208" s="20"/>
    </row>
    <row r="209" spans="1:14" s="91" customFormat="1" ht="15" customHeight="1">
      <c r="A209" s="296">
        <v>329</v>
      </c>
      <c r="B209" s="288" t="s">
        <v>18</v>
      </c>
      <c r="C209" s="236">
        <f>SUM(C210:C212)</f>
        <v>796.7</v>
      </c>
      <c r="D209" s="236">
        <f>SUM(D210:D212)</f>
        <v>0</v>
      </c>
      <c r="E209" s="236">
        <f>SUM(E210:E212)</f>
        <v>0</v>
      </c>
      <c r="F209" s="236">
        <f>SUM(F210:F212)</f>
        <v>0</v>
      </c>
      <c r="G209" s="282">
        <f t="shared" si="18"/>
        <v>0</v>
      </c>
      <c r="H209" s="283" t="e">
        <f t="shared" si="19"/>
        <v>#DIV/0!</v>
      </c>
      <c r="I209" s="20"/>
      <c r="J209" s="20"/>
      <c r="K209" s="20"/>
      <c r="L209" s="20"/>
      <c r="M209" s="20"/>
      <c r="N209" s="20"/>
    </row>
    <row r="210" spans="1:14" s="91" customFormat="1" ht="15" customHeight="1">
      <c r="A210" s="17">
        <v>3293</v>
      </c>
      <c r="B210" s="18" t="s">
        <v>100</v>
      </c>
      <c r="C210" s="19"/>
      <c r="D210" s="137"/>
      <c r="E210" s="137"/>
      <c r="F210" s="137"/>
      <c r="G210" s="31" t="e">
        <f t="shared" si="18"/>
        <v>#DIV/0!</v>
      </c>
      <c r="H210" s="142" t="e">
        <f t="shared" si="19"/>
        <v>#DIV/0!</v>
      </c>
      <c r="I210" s="20"/>
      <c r="J210" s="20"/>
      <c r="K210" s="20"/>
      <c r="L210" s="20"/>
      <c r="M210" s="20"/>
      <c r="N210" s="20"/>
    </row>
    <row r="211" spans="1:14" s="91" customFormat="1" ht="15" customHeight="1">
      <c r="A211" s="17">
        <v>3295</v>
      </c>
      <c r="B211" s="18" t="s">
        <v>101</v>
      </c>
      <c r="C211" s="19"/>
      <c r="D211" s="137"/>
      <c r="E211" s="137"/>
      <c r="F211" s="137"/>
      <c r="G211" s="31" t="e">
        <f t="shared" si="18"/>
        <v>#DIV/0!</v>
      </c>
      <c r="H211" s="142" t="e">
        <f t="shared" si="19"/>
        <v>#DIV/0!</v>
      </c>
      <c r="I211" s="20"/>
      <c r="J211" s="20"/>
      <c r="K211" s="20"/>
      <c r="L211" s="20"/>
      <c r="M211" s="20"/>
      <c r="N211" s="20"/>
    </row>
    <row r="212" spans="1:14" s="91" customFormat="1" ht="15" customHeight="1">
      <c r="A212" s="17">
        <v>3299</v>
      </c>
      <c r="B212" s="18" t="s">
        <v>18</v>
      </c>
      <c r="C212" s="19">
        <v>796.7</v>
      </c>
      <c r="D212" s="137"/>
      <c r="E212" s="137"/>
      <c r="F212" s="137"/>
      <c r="G212" s="31">
        <f t="shared" si="18"/>
        <v>0</v>
      </c>
      <c r="H212" s="142" t="e">
        <f t="shared" si="19"/>
        <v>#DIV/0!</v>
      </c>
      <c r="I212" s="20"/>
      <c r="J212" s="20"/>
      <c r="K212" s="20"/>
      <c r="L212" s="20"/>
      <c r="M212" s="20"/>
      <c r="N212" s="20"/>
    </row>
    <row r="213" spans="1:14" s="91" customFormat="1" ht="15" customHeight="1">
      <c r="A213" s="299">
        <v>34</v>
      </c>
      <c r="B213" s="221" t="s">
        <v>19</v>
      </c>
      <c r="C213" s="223">
        <f>SUM(C214)</f>
        <v>15.92</v>
      </c>
      <c r="D213" s="223">
        <f>SUM(D214)</f>
        <v>10</v>
      </c>
      <c r="E213" s="223">
        <f>SUM(E214)</f>
        <v>10</v>
      </c>
      <c r="F213" s="223">
        <f>SUM(F214)</f>
        <v>3.75</v>
      </c>
      <c r="G213" s="293">
        <f aca="true" t="shared" si="20" ref="G213:G218">F213/C213*100</f>
        <v>23.555276381909547</v>
      </c>
      <c r="H213" s="231">
        <f aca="true" t="shared" si="21" ref="H213:H218">F213/E213*100</f>
        <v>37.5</v>
      </c>
      <c r="I213" s="20"/>
      <c r="J213" s="20"/>
      <c r="K213" s="20"/>
      <c r="L213" s="20"/>
      <c r="M213" s="20"/>
      <c r="N213" s="20"/>
    </row>
    <row r="214" spans="1:14" s="91" customFormat="1" ht="15" customHeight="1">
      <c r="A214" s="17">
        <v>343</v>
      </c>
      <c r="B214" s="18" t="s">
        <v>20</v>
      </c>
      <c r="C214" s="19">
        <f>SUM(C215:C216)</f>
        <v>15.92</v>
      </c>
      <c r="D214" s="19">
        <f>SUM(D215:D216)</f>
        <v>10</v>
      </c>
      <c r="E214" s="19">
        <f>SUM(E215:E216)</f>
        <v>10</v>
      </c>
      <c r="F214" s="19">
        <f>SUM(F215:F216)</f>
        <v>3.75</v>
      </c>
      <c r="G214" s="137">
        <f t="shared" si="20"/>
        <v>23.555276381909547</v>
      </c>
      <c r="H214" s="143">
        <f t="shared" si="21"/>
        <v>37.5</v>
      </c>
      <c r="I214" s="20"/>
      <c r="J214" s="20"/>
      <c r="K214" s="20"/>
      <c r="L214" s="20"/>
      <c r="M214" s="20"/>
      <c r="N214" s="20"/>
    </row>
    <row r="215" spans="1:14" s="91" customFormat="1" ht="15" customHeight="1">
      <c r="A215" s="17">
        <v>3431</v>
      </c>
      <c r="B215" s="18" t="s">
        <v>152</v>
      </c>
      <c r="C215" s="19"/>
      <c r="D215" s="137"/>
      <c r="E215" s="137"/>
      <c r="F215" s="137"/>
      <c r="G215" s="19" t="e">
        <f t="shared" si="20"/>
        <v>#DIV/0!</v>
      </c>
      <c r="H215" s="143" t="e">
        <f t="shared" si="21"/>
        <v>#DIV/0!</v>
      </c>
      <c r="I215" s="20"/>
      <c r="J215" s="20"/>
      <c r="K215" s="20"/>
      <c r="L215" s="20"/>
      <c r="M215" s="20"/>
      <c r="N215" s="20"/>
    </row>
    <row r="216" spans="1:14" s="91" customFormat="1" ht="15" customHeight="1">
      <c r="A216" s="17">
        <v>3433</v>
      </c>
      <c r="B216" s="18" t="s">
        <v>133</v>
      </c>
      <c r="C216" s="19">
        <v>15.92</v>
      </c>
      <c r="D216" s="137">
        <v>10</v>
      </c>
      <c r="E216" s="137">
        <v>10</v>
      </c>
      <c r="F216" s="137">
        <v>3.75</v>
      </c>
      <c r="G216" s="137">
        <f t="shared" si="20"/>
        <v>23.555276381909547</v>
      </c>
      <c r="H216" s="143">
        <f t="shared" si="21"/>
        <v>37.5</v>
      </c>
      <c r="I216" s="20"/>
      <c r="J216" s="20"/>
      <c r="K216" s="20"/>
      <c r="L216" s="20"/>
      <c r="M216" s="20"/>
      <c r="N216" s="20"/>
    </row>
    <row r="217" spans="1:14" s="91" customFormat="1" ht="15" customHeight="1">
      <c r="A217" s="299">
        <v>37</v>
      </c>
      <c r="B217" s="221" t="s">
        <v>153</v>
      </c>
      <c r="C217" s="223">
        <f>SUM(C218)</f>
        <v>0</v>
      </c>
      <c r="D217" s="223">
        <f>SUM(D218)</f>
        <v>0</v>
      </c>
      <c r="E217" s="223">
        <f>SUM(E218)</f>
        <v>0</v>
      </c>
      <c r="F217" s="223">
        <f>SUM(F218)</f>
        <v>0</v>
      </c>
      <c r="G217" s="223" t="e">
        <f t="shared" si="20"/>
        <v>#DIV/0!</v>
      </c>
      <c r="H217" s="231" t="e">
        <f t="shared" si="21"/>
        <v>#DIV/0!</v>
      </c>
      <c r="I217" s="20"/>
      <c r="J217" s="20"/>
      <c r="K217" s="20"/>
      <c r="L217" s="20"/>
      <c r="M217" s="20"/>
      <c r="N217" s="20"/>
    </row>
    <row r="218" spans="1:14" s="91" customFormat="1" ht="15" customHeight="1">
      <c r="A218" s="300">
        <v>372</v>
      </c>
      <c r="B218" s="294" t="s">
        <v>154</v>
      </c>
      <c r="C218" s="290">
        <v>0</v>
      </c>
      <c r="D218" s="295"/>
      <c r="E218" s="295"/>
      <c r="F218" s="295"/>
      <c r="G218" s="290" t="e">
        <f t="shared" si="20"/>
        <v>#DIV/0!</v>
      </c>
      <c r="H218" s="298" t="e">
        <f t="shared" si="21"/>
        <v>#DIV/0!</v>
      </c>
      <c r="I218" s="20"/>
      <c r="J218" s="20"/>
      <c r="K218" s="20"/>
      <c r="L218" s="20"/>
      <c r="M218" s="20"/>
      <c r="N218" s="20"/>
    </row>
    <row r="219" spans="1:14" s="91" customFormat="1" ht="15" customHeight="1">
      <c r="A219" s="17">
        <v>3722</v>
      </c>
      <c r="B219" s="18" t="s">
        <v>136</v>
      </c>
      <c r="C219" s="19"/>
      <c r="D219" s="137"/>
      <c r="E219" s="137"/>
      <c r="F219" s="137"/>
      <c r="G219" s="19" t="e">
        <f aca="true" t="shared" si="22" ref="G219:G229">F219/C219*100</f>
        <v>#DIV/0!</v>
      </c>
      <c r="H219" s="143" t="e">
        <f aca="true" t="shared" si="23" ref="H219:H229">F219/E219*100</f>
        <v>#DIV/0!</v>
      </c>
      <c r="I219" s="20"/>
      <c r="J219" s="20"/>
      <c r="K219" s="20"/>
      <c r="L219" s="20"/>
      <c r="M219" s="20"/>
      <c r="N219" s="20"/>
    </row>
    <row r="220" spans="1:14" s="91" customFormat="1" ht="15" customHeight="1">
      <c r="A220" s="202">
        <v>4</v>
      </c>
      <c r="B220" s="203" t="s">
        <v>157</v>
      </c>
      <c r="C220" s="205">
        <f>SUM(C221,C224,)</f>
        <v>6139.1</v>
      </c>
      <c r="D220" s="205">
        <f>SUM(D221,D224,)</f>
        <v>6190</v>
      </c>
      <c r="E220" s="205">
        <f>SUM(E221,E224,)</f>
        <v>6190</v>
      </c>
      <c r="F220" s="205">
        <f>SUM(F221,F224,)</f>
        <v>853.84</v>
      </c>
      <c r="G220" s="306">
        <f t="shared" si="22"/>
        <v>13.90822759036341</v>
      </c>
      <c r="H220" s="311">
        <f t="shared" si="23"/>
        <v>13.793861066235866</v>
      </c>
      <c r="I220" s="20"/>
      <c r="J220" s="20"/>
      <c r="K220" s="20"/>
      <c r="L220" s="20"/>
      <c r="M220" s="20"/>
      <c r="N220" s="20"/>
    </row>
    <row r="221" spans="1:14" s="91" customFormat="1" ht="15" customHeight="1">
      <c r="A221" s="312">
        <v>41</v>
      </c>
      <c r="B221" s="307" t="s">
        <v>155</v>
      </c>
      <c r="C221" s="308">
        <f>SUM(C222:C223)</f>
        <v>0</v>
      </c>
      <c r="D221" s="308">
        <f>SUM(D222:D223)</f>
        <v>0</v>
      </c>
      <c r="E221" s="308">
        <f>SUM(E222:E223)</f>
        <v>0</v>
      </c>
      <c r="F221" s="308">
        <f>SUM(F222:F223)</f>
        <v>0</v>
      </c>
      <c r="G221" s="308" t="e">
        <f t="shared" si="22"/>
        <v>#DIV/0!</v>
      </c>
      <c r="H221" s="313" t="e">
        <f t="shared" si="23"/>
        <v>#DIV/0!</v>
      </c>
      <c r="I221" s="20"/>
      <c r="J221" s="20"/>
      <c r="K221" s="20"/>
      <c r="L221" s="20"/>
      <c r="M221" s="20"/>
      <c r="N221" s="20"/>
    </row>
    <row r="222" spans="1:14" s="91" customFormat="1" ht="15" customHeight="1">
      <c r="A222" s="17">
        <v>412</v>
      </c>
      <c r="B222" s="18" t="s">
        <v>131</v>
      </c>
      <c r="C222" s="19">
        <v>0</v>
      </c>
      <c r="D222" s="137"/>
      <c r="E222" s="137"/>
      <c r="F222" s="137"/>
      <c r="G222" s="19" t="e">
        <f t="shared" si="22"/>
        <v>#DIV/0!</v>
      </c>
      <c r="H222" s="143" t="e">
        <f t="shared" si="23"/>
        <v>#DIV/0!</v>
      </c>
      <c r="I222" s="20"/>
      <c r="J222" s="20"/>
      <c r="K222" s="20"/>
      <c r="L222" s="20"/>
      <c r="M222" s="20"/>
      <c r="N222" s="20"/>
    </row>
    <row r="223" spans="1:14" s="91" customFormat="1" ht="15" customHeight="1">
      <c r="A223" s="17">
        <v>4123</v>
      </c>
      <c r="B223" s="18" t="s">
        <v>132</v>
      </c>
      <c r="C223" s="19">
        <v>0</v>
      </c>
      <c r="D223" s="137"/>
      <c r="E223" s="137"/>
      <c r="F223" s="137"/>
      <c r="G223" s="19" t="e">
        <f t="shared" si="22"/>
        <v>#DIV/0!</v>
      </c>
      <c r="H223" s="143" t="e">
        <f t="shared" si="23"/>
        <v>#DIV/0!</v>
      </c>
      <c r="I223" s="20"/>
      <c r="J223" s="20"/>
      <c r="K223" s="20"/>
      <c r="L223" s="20"/>
      <c r="M223" s="20"/>
      <c r="N223" s="20"/>
    </row>
    <row r="224" spans="1:14" s="91" customFormat="1" ht="15" customHeight="1">
      <c r="A224" s="314">
        <v>42</v>
      </c>
      <c r="B224" s="309" t="s">
        <v>22</v>
      </c>
      <c r="C224" s="223">
        <f>SUM(C225)</f>
        <v>6139.1</v>
      </c>
      <c r="D224" s="223">
        <f>SUM(D225)</f>
        <v>6190</v>
      </c>
      <c r="E224" s="223">
        <f>SUM(E225)</f>
        <v>6190</v>
      </c>
      <c r="F224" s="223">
        <f>SUM(F225)</f>
        <v>853.84</v>
      </c>
      <c r="G224" s="306">
        <f t="shared" si="22"/>
        <v>13.90822759036341</v>
      </c>
      <c r="H224" s="311">
        <f t="shared" si="23"/>
        <v>13.793861066235866</v>
      </c>
      <c r="I224" s="20"/>
      <c r="J224" s="20"/>
      <c r="K224" s="20"/>
      <c r="L224" s="20"/>
      <c r="M224" s="20"/>
      <c r="N224" s="20"/>
    </row>
    <row r="225" spans="1:14" s="91" customFormat="1" ht="15" customHeight="1">
      <c r="A225" s="300">
        <v>422</v>
      </c>
      <c r="B225" s="294" t="s">
        <v>156</v>
      </c>
      <c r="C225" s="290">
        <f>SUM(C226:C227)</f>
        <v>6139.1</v>
      </c>
      <c r="D225" s="290">
        <f>SUM(D226:D227)</f>
        <v>6190</v>
      </c>
      <c r="E225" s="290">
        <f>SUM(E226:E227)</f>
        <v>6190</v>
      </c>
      <c r="F225" s="290">
        <f>SUM(F226:F227)</f>
        <v>853.84</v>
      </c>
      <c r="G225" s="290">
        <f t="shared" si="22"/>
        <v>13.90822759036341</v>
      </c>
      <c r="H225" s="298">
        <f t="shared" si="23"/>
        <v>13.793861066235866</v>
      </c>
      <c r="I225" s="20"/>
      <c r="J225" s="20"/>
      <c r="K225" s="20"/>
      <c r="L225" s="20"/>
      <c r="M225" s="20"/>
      <c r="N225" s="20"/>
    </row>
    <row r="226" spans="1:14" s="91" customFormat="1" ht="15" customHeight="1">
      <c r="A226" s="17">
        <v>4221</v>
      </c>
      <c r="B226" s="18" t="s">
        <v>165</v>
      </c>
      <c r="C226" s="19">
        <v>6139.1</v>
      </c>
      <c r="D226" s="137">
        <v>6190</v>
      </c>
      <c r="E226" s="137">
        <v>6190</v>
      </c>
      <c r="F226" s="137">
        <v>853.84</v>
      </c>
      <c r="G226" s="19">
        <f t="shared" si="22"/>
        <v>13.90822759036341</v>
      </c>
      <c r="H226" s="143">
        <f t="shared" si="23"/>
        <v>13.793861066235866</v>
      </c>
      <c r="I226" s="20"/>
      <c r="J226" s="20"/>
      <c r="K226" s="20"/>
      <c r="L226" s="20"/>
      <c r="M226" s="20"/>
      <c r="N226" s="20"/>
    </row>
    <row r="227" spans="1:14" s="91" customFormat="1" ht="15" customHeight="1">
      <c r="A227" s="17">
        <v>4226</v>
      </c>
      <c r="B227" s="18" t="s">
        <v>130</v>
      </c>
      <c r="C227" s="19"/>
      <c r="D227" s="137"/>
      <c r="E227" s="137"/>
      <c r="F227" s="137"/>
      <c r="G227" s="19" t="e">
        <f t="shared" si="22"/>
        <v>#DIV/0!</v>
      </c>
      <c r="H227" s="143" t="e">
        <f t="shared" si="23"/>
        <v>#DIV/0!</v>
      </c>
      <c r="I227" s="20"/>
      <c r="J227" s="20"/>
      <c r="K227" s="20"/>
      <c r="L227" s="20"/>
      <c r="M227" s="20"/>
      <c r="N227" s="20"/>
    </row>
    <row r="228" spans="1:14" s="91" customFormat="1" ht="15" customHeight="1">
      <c r="A228" s="299">
        <v>424</v>
      </c>
      <c r="B228" s="221" t="s">
        <v>151</v>
      </c>
      <c r="C228" s="223">
        <f>SUM(C229)</f>
        <v>0</v>
      </c>
      <c r="D228" s="223">
        <f>SUM(D229)</f>
        <v>0</v>
      </c>
      <c r="E228" s="223">
        <f>SUM(E229)</f>
        <v>0</v>
      </c>
      <c r="F228" s="223">
        <f>SUM(F229)</f>
        <v>0</v>
      </c>
      <c r="G228" s="223" t="e">
        <f t="shared" si="22"/>
        <v>#DIV/0!</v>
      </c>
      <c r="H228" s="231" t="e">
        <f t="shared" si="23"/>
        <v>#DIV/0!</v>
      </c>
      <c r="I228" s="20"/>
      <c r="J228" s="20"/>
      <c r="K228" s="20"/>
      <c r="L228" s="20"/>
      <c r="M228" s="20"/>
      <c r="N228" s="20"/>
    </row>
    <row r="229" spans="1:14" s="91" customFormat="1" ht="15" customHeight="1">
      <c r="A229" s="17">
        <v>4241</v>
      </c>
      <c r="B229" s="18" t="s">
        <v>129</v>
      </c>
      <c r="C229" s="19">
        <v>0</v>
      </c>
      <c r="D229" s="137"/>
      <c r="E229" s="137"/>
      <c r="F229" s="137"/>
      <c r="G229" s="19" t="e">
        <f t="shared" si="22"/>
        <v>#DIV/0!</v>
      </c>
      <c r="H229" s="143" t="e">
        <f t="shared" si="23"/>
        <v>#DIV/0!</v>
      </c>
      <c r="I229" s="20"/>
      <c r="J229" s="20"/>
      <c r="K229" s="20"/>
      <c r="L229" s="20"/>
      <c r="M229" s="20"/>
      <c r="N229" s="20"/>
    </row>
    <row r="230" spans="1:17" s="10" customFormat="1" ht="15">
      <c r="A230" s="558" t="s">
        <v>6</v>
      </c>
      <c r="B230" s="559"/>
      <c r="C230" s="315">
        <f>SUM(C193,C196,C213,C217,C220)</f>
        <v>6951.72</v>
      </c>
      <c r="D230" s="315">
        <f>SUM(D193,D196,D213,D217,D220)</f>
        <v>6200</v>
      </c>
      <c r="E230" s="315">
        <f>SUM(E193,E196,E213,E217,E220)</f>
        <v>6200</v>
      </c>
      <c r="F230" s="315">
        <f>SUM(F193,F196,F213,F217,F220)</f>
        <v>857.59</v>
      </c>
      <c r="G230" s="286">
        <f>F230/C230*100</f>
        <v>12.336371430379819</v>
      </c>
      <c r="H230" s="286">
        <f>F230/E230*100</f>
        <v>13.83209677419355</v>
      </c>
      <c r="I230" s="9"/>
      <c r="J230" s="9"/>
      <c r="K230" s="9"/>
      <c r="L230" s="9"/>
      <c r="M230" s="9"/>
      <c r="N230" s="9"/>
      <c r="Q230" s="16"/>
    </row>
    <row r="231" spans="2:17" s="10" customFormat="1" ht="15">
      <c r="B231" s="8"/>
      <c r="C231" s="8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Q231" s="16"/>
    </row>
    <row r="232" spans="1:17" s="10" customFormat="1" ht="15">
      <c r="A232" s="626" t="s">
        <v>75</v>
      </c>
      <c r="B232" s="626"/>
      <c r="C232" s="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Q232" s="16"/>
    </row>
    <row r="233" spans="1:17" s="10" customFormat="1" ht="18.75">
      <c r="A233" s="566" t="s">
        <v>207</v>
      </c>
      <c r="B233" s="566"/>
      <c r="C233" s="566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Q233" s="16"/>
    </row>
    <row r="234" spans="1:17" s="10" customFormat="1" ht="14.25" customHeight="1">
      <c r="A234" s="546" t="s">
        <v>74</v>
      </c>
      <c r="B234" s="554" t="s">
        <v>3</v>
      </c>
      <c r="C234" s="554" t="s">
        <v>70</v>
      </c>
      <c r="D234" s="544" t="s">
        <v>167</v>
      </c>
      <c r="E234" s="544" t="s">
        <v>168</v>
      </c>
      <c r="F234" s="544" t="s">
        <v>169</v>
      </c>
      <c r="G234" s="544" t="s">
        <v>71</v>
      </c>
      <c r="H234" s="544" t="s">
        <v>71</v>
      </c>
      <c r="I234" s="9"/>
      <c r="J234" s="9"/>
      <c r="K234" s="9"/>
      <c r="L234" s="9"/>
      <c r="M234" s="9"/>
      <c r="N234" s="9"/>
      <c r="Q234" s="16"/>
    </row>
    <row r="235" spans="1:17" s="10" customFormat="1" ht="27" customHeight="1">
      <c r="A235" s="547"/>
      <c r="B235" s="555"/>
      <c r="C235" s="555"/>
      <c r="D235" s="545"/>
      <c r="E235" s="545"/>
      <c r="F235" s="545"/>
      <c r="G235" s="545"/>
      <c r="H235" s="545"/>
      <c r="I235" s="9"/>
      <c r="J235" s="9"/>
      <c r="K235" s="9"/>
      <c r="L235" s="9"/>
      <c r="M235" s="9"/>
      <c r="N235" s="9"/>
      <c r="Q235" s="16"/>
    </row>
    <row r="236" spans="1:17" s="10" customFormat="1" ht="15">
      <c r="A236" s="561">
        <v>1</v>
      </c>
      <c r="B236" s="561"/>
      <c r="C236" s="72">
        <v>2</v>
      </c>
      <c r="D236" s="73">
        <v>3</v>
      </c>
      <c r="E236" s="73">
        <v>4</v>
      </c>
      <c r="F236" s="73">
        <v>5</v>
      </c>
      <c r="G236" s="73" t="s">
        <v>72</v>
      </c>
      <c r="H236" s="73" t="s">
        <v>73</v>
      </c>
      <c r="I236" s="9"/>
      <c r="J236" s="9"/>
      <c r="K236" s="9"/>
      <c r="L236" s="9"/>
      <c r="M236" s="9"/>
      <c r="N236" s="9"/>
      <c r="Q236" s="16"/>
    </row>
    <row r="237" spans="1:17" s="10" customFormat="1" ht="15">
      <c r="A237" s="302">
        <v>31</v>
      </c>
      <c r="B237" s="198" t="s">
        <v>7</v>
      </c>
      <c r="C237" s="199">
        <f>SUM(C238,C240,C242)</f>
        <v>7426.91</v>
      </c>
      <c r="D237" s="199">
        <f>SUM(D238,D240,D242)</f>
        <v>19126</v>
      </c>
      <c r="E237" s="199">
        <f>SUM(E238,E240,E242)</f>
        <v>19126</v>
      </c>
      <c r="F237" s="199">
        <f>SUM(F238,F240,F242)</f>
        <v>10646.41</v>
      </c>
      <c r="G237" s="200">
        <f aca="true" t="shared" si="24" ref="G237:G244">F237/C237*100</f>
        <v>143.34911827395243</v>
      </c>
      <c r="H237" s="201">
        <f aca="true" t="shared" si="25" ref="H237:H244">F237/E237*100</f>
        <v>55.66459270103524</v>
      </c>
      <c r="I237" s="9"/>
      <c r="J237" s="9"/>
      <c r="K237" s="9"/>
      <c r="L237" s="9"/>
      <c r="M237" s="9"/>
      <c r="N237" s="9"/>
      <c r="Q237" s="16"/>
    </row>
    <row r="238" spans="1:17" s="10" customFormat="1" ht="15">
      <c r="A238" s="316">
        <v>311</v>
      </c>
      <c r="B238" s="317" t="s">
        <v>77</v>
      </c>
      <c r="C238" s="318">
        <f>SUM(C239)</f>
        <v>6233.16</v>
      </c>
      <c r="D238" s="318">
        <f>SUM(D239)</f>
        <v>14700</v>
      </c>
      <c r="E238" s="318">
        <f>SUM(E239)</f>
        <v>14700</v>
      </c>
      <c r="F238" s="318">
        <f>SUM(F239)</f>
        <v>9138.55</v>
      </c>
      <c r="G238" s="319">
        <f t="shared" si="24"/>
        <v>146.61183091722336</v>
      </c>
      <c r="H238" s="320">
        <f t="shared" si="25"/>
        <v>62.16700680272108</v>
      </c>
      <c r="I238" s="9"/>
      <c r="J238" s="9"/>
      <c r="K238" s="9"/>
      <c r="L238" s="9"/>
      <c r="M238" s="9"/>
      <c r="N238" s="9"/>
      <c r="Q238" s="16"/>
    </row>
    <row r="239" spans="1:17" s="10" customFormat="1" ht="15">
      <c r="A239" s="191">
        <v>3113</v>
      </c>
      <c r="B239" s="187" t="s">
        <v>175</v>
      </c>
      <c r="C239" s="192">
        <v>6233.16</v>
      </c>
      <c r="D239" s="175">
        <v>14700</v>
      </c>
      <c r="E239" s="175">
        <v>14700</v>
      </c>
      <c r="F239" s="60">
        <v>9138.55</v>
      </c>
      <c r="G239" s="60">
        <f t="shared" si="24"/>
        <v>146.61183091722336</v>
      </c>
      <c r="H239" s="63">
        <f t="shared" si="25"/>
        <v>62.16700680272108</v>
      </c>
      <c r="I239" s="9"/>
      <c r="J239" s="9"/>
      <c r="K239" s="9"/>
      <c r="L239" s="9"/>
      <c r="M239" s="9"/>
      <c r="N239" s="9"/>
      <c r="Q239" s="16"/>
    </row>
    <row r="240" spans="1:17" s="10" customFormat="1" ht="15" customHeight="1">
      <c r="A240" s="279">
        <v>312</v>
      </c>
      <c r="B240" s="280" t="s">
        <v>9</v>
      </c>
      <c r="C240" s="321">
        <f>SUM(C241)</f>
        <v>165.28</v>
      </c>
      <c r="D240" s="321">
        <f>SUM(D241)</f>
        <v>2000</v>
      </c>
      <c r="E240" s="321">
        <f>SUM(E241)</f>
        <v>2000</v>
      </c>
      <c r="F240" s="321">
        <f>SUM(F241)</f>
        <v>0</v>
      </c>
      <c r="G240" s="319">
        <f t="shared" si="24"/>
        <v>0</v>
      </c>
      <c r="H240" s="320">
        <f t="shared" si="25"/>
        <v>0</v>
      </c>
      <c r="I240" s="9"/>
      <c r="J240" s="9"/>
      <c r="K240" s="9"/>
      <c r="L240" s="9"/>
      <c r="M240" s="9"/>
      <c r="N240" s="9"/>
      <c r="Q240" s="16"/>
    </row>
    <row r="241" spans="1:17" s="10" customFormat="1" ht="15" customHeight="1">
      <c r="A241" s="17" t="s">
        <v>87</v>
      </c>
      <c r="B241" s="18" t="s">
        <v>9</v>
      </c>
      <c r="C241" s="84">
        <v>165.28</v>
      </c>
      <c r="D241" s="19">
        <v>2000</v>
      </c>
      <c r="E241" s="19">
        <v>2000</v>
      </c>
      <c r="F241" s="19">
        <v>0</v>
      </c>
      <c r="G241" s="60">
        <f t="shared" si="24"/>
        <v>0</v>
      </c>
      <c r="H241" s="63">
        <f t="shared" si="25"/>
        <v>0</v>
      </c>
      <c r="I241" s="9"/>
      <c r="J241" s="9"/>
      <c r="K241" s="9"/>
      <c r="L241" s="9"/>
      <c r="M241" s="9"/>
      <c r="N241" s="9"/>
      <c r="Q241" s="16"/>
    </row>
    <row r="242" spans="1:17" s="10" customFormat="1" ht="15" customHeight="1">
      <c r="A242" s="296">
        <v>313</v>
      </c>
      <c r="B242" s="288" t="s">
        <v>10</v>
      </c>
      <c r="C242" s="323">
        <f>SUM(C243)</f>
        <v>1028.47</v>
      </c>
      <c r="D242" s="323">
        <f>SUM(D243)</f>
        <v>2426</v>
      </c>
      <c r="E242" s="323">
        <f>SUM(E243)</f>
        <v>2426</v>
      </c>
      <c r="F242" s="323">
        <f>SUM(F243)</f>
        <v>1507.86</v>
      </c>
      <c r="G242" s="319">
        <f t="shared" si="24"/>
        <v>146.61195756803795</v>
      </c>
      <c r="H242" s="320">
        <f t="shared" si="25"/>
        <v>62.154163231657044</v>
      </c>
      <c r="I242" s="9"/>
      <c r="J242" s="9"/>
      <c r="K242" s="9"/>
      <c r="L242" s="9"/>
      <c r="M242" s="9"/>
      <c r="N242" s="9"/>
      <c r="Q242" s="16"/>
    </row>
    <row r="243" spans="1:17" s="10" customFormat="1" ht="15" customHeight="1">
      <c r="A243" s="17">
        <v>3132</v>
      </c>
      <c r="B243" s="18" t="s">
        <v>191</v>
      </c>
      <c r="C243" s="84">
        <v>1028.47</v>
      </c>
      <c r="D243" s="19">
        <v>2426</v>
      </c>
      <c r="E243" s="19">
        <v>2426</v>
      </c>
      <c r="F243" s="19">
        <v>1507.86</v>
      </c>
      <c r="G243" s="60">
        <f t="shared" si="24"/>
        <v>146.61195756803795</v>
      </c>
      <c r="H243" s="63">
        <f t="shared" si="25"/>
        <v>62.154163231657044</v>
      </c>
      <c r="I243" s="9"/>
      <c r="J243" s="9"/>
      <c r="K243" s="9"/>
      <c r="L243" s="9"/>
      <c r="M243" s="9"/>
      <c r="N243" s="9"/>
      <c r="Q243" s="16"/>
    </row>
    <row r="244" spans="1:17" s="10" customFormat="1" ht="15">
      <c r="A244" s="202">
        <v>32</v>
      </c>
      <c r="B244" s="203" t="s">
        <v>11</v>
      </c>
      <c r="C244" s="204">
        <f>SUM(C245,C250,C257,C266,C268)</f>
        <v>750150.05</v>
      </c>
      <c r="D244" s="204">
        <f>SUM(D245,D250,D257,D266,D268)</f>
        <v>718700</v>
      </c>
      <c r="E244" s="204">
        <f>SUM(E245,E250,E257,E266,E268)</f>
        <v>718700</v>
      </c>
      <c r="F244" s="204">
        <f>SUM(F245,F250,F257,F266,F268)</f>
        <v>339925.88000000006</v>
      </c>
      <c r="G244" s="200">
        <f t="shared" si="24"/>
        <v>45.31438476875393</v>
      </c>
      <c r="H244" s="201">
        <f t="shared" si="25"/>
        <v>47.297325727007106</v>
      </c>
      <c r="I244" s="9"/>
      <c r="J244" s="9"/>
      <c r="K244" s="9"/>
      <c r="L244" s="9"/>
      <c r="M244" s="9"/>
      <c r="N244" s="9"/>
      <c r="Q244" s="16"/>
    </row>
    <row r="245" spans="1:17" s="10" customFormat="1" ht="15" customHeight="1">
      <c r="A245" s="279">
        <v>321</v>
      </c>
      <c r="B245" s="280" t="s">
        <v>12</v>
      </c>
      <c r="C245" s="321">
        <f>SUM(C246:C249)</f>
        <v>181843.46</v>
      </c>
      <c r="D245" s="321">
        <f>SUM(D246:D249)</f>
        <v>104400</v>
      </c>
      <c r="E245" s="321">
        <f>SUM(E246:E249)</f>
        <v>104400</v>
      </c>
      <c r="F245" s="321">
        <f>SUM(F246:F249)</f>
        <v>45682.5</v>
      </c>
      <c r="G245" s="319">
        <f aca="true" t="shared" si="26" ref="G245:G279">F245/C245*100</f>
        <v>25.12188230470318</v>
      </c>
      <c r="H245" s="320">
        <f aca="true" t="shared" si="27" ref="H245:H279">F245/E245*100</f>
        <v>43.757183908045974</v>
      </c>
      <c r="I245" s="9"/>
      <c r="J245" s="9"/>
      <c r="K245" s="9"/>
      <c r="L245" s="9"/>
      <c r="M245" s="9"/>
      <c r="N245" s="9"/>
      <c r="Q245" s="16"/>
    </row>
    <row r="246" spans="1:17" s="39" customFormat="1" ht="15" customHeight="1">
      <c r="A246" s="17" t="s">
        <v>79</v>
      </c>
      <c r="B246" s="18" t="s">
        <v>80</v>
      </c>
      <c r="C246" s="84">
        <v>155236.25</v>
      </c>
      <c r="D246" s="19">
        <v>59900</v>
      </c>
      <c r="E246" s="19">
        <v>59900</v>
      </c>
      <c r="F246" s="19">
        <v>28837.9</v>
      </c>
      <c r="G246" s="60">
        <f t="shared" si="26"/>
        <v>18.576782162671414</v>
      </c>
      <c r="H246" s="63">
        <f t="shared" si="27"/>
        <v>48.14340567612688</v>
      </c>
      <c r="I246" s="20"/>
      <c r="J246" s="20"/>
      <c r="K246" s="20"/>
      <c r="L246" s="20"/>
      <c r="M246" s="20"/>
      <c r="N246" s="20"/>
      <c r="Q246" s="2"/>
    </row>
    <row r="247" spans="1:17" s="39" customFormat="1" ht="15" customHeight="1">
      <c r="A247" s="17" t="s">
        <v>81</v>
      </c>
      <c r="B247" s="18" t="s">
        <v>13</v>
      </c>
      <c r="C247" s="84">
        <v>0</v>
      </c>
      <c r="D247" s="19">
        <v>0</v>
      </c>
      <c r="E247" s="19">
        <v>0</v>
      </c>
      <c r="F247" s="19">
        <v>0</v>
      </c>
      <c r="G247" s="60" t="e">
        <f t="shared" si="26"/>
        <v>#DIV/0!</v>
      </c>
      <c r="H247" s="63" t="e">
        <f t="shared" si="27"/>
        <v>#DIV/0!</v>
      </c>
      <c r="I247" s="20"/>
      <c r="J247" s="20"/>
      <c r="K247" s="20"/>
      <c r="L247" s="20"/>
      <c r="M247" s="20"/>
      <c r="N247" s="20"/>
      <c r="Q247" s="2"/>
    </row>
    <row r="248" spans="1:17" s="39" customFormat="1" ht="15" customHeight="1">
      <c r="A248" s="17">
        <v>3213</v>
      </c>
      <c r="B248" s="18" t="s">
        <v>119</v>
      </c>
      <c r="C248" s="84">
        <v>24525.21</v>
      </c>
      <c r="D248" s="19">
        <v>40000</v>
      </c>
      <c r="E248" s="19">
        <v>40000</v>
      </c>
      <c r="F248" s="19">
        <v>15684.6</v>
      </c>
      <c r="G248" s="60">
        <f t="shared" si="26"/>
        <v>63.95296921004958</v>
      </c>
      <c r="H248" s="63">
        <f t="shared" si="27"/>
        <v>39.2115</v>
      </c>
      <c r="I248" s="20"/>
      <c r="J248" s="20"/>
      <c r="K248" s="20"/>
      <c r="L248" s="20"/>
      <c r="M248" s="20"/>
      <c r="N248" s="20"/>
      <c r="Q248" s="2"/>
    </row>
    <row r="249" spans="1:17" s="39" customFormat="1" ht="15" customHeight="1">
      <c r="A249" s="17">
        <v>3214</v>
      </c>
      <c r="B249" s="18" t="s">
        <v>120</v>
      </c>
      <c r="C249" s="84">
        <v>2082</v>
      </c>
      <c r="D249" s="19">
        <v>4500</v>
      </c>
      <c r="E249" s="19">
        <v>4500</v>
      </c>
      <c r="F249" s="19">
        <v>1160</v>
      </c>
      <c r="G249" s="60">
        <f t="shared" si="26"/>
        <v>55.71565802113353</v>
      </c>
      <c r="H249" s="63">
        <f t="shared" si="27"/>
        <v>25.77777777777778</v>
      </c>
      <c r="I249" s="20"/>
      <c r="J249" s="20"/>
      <c r="K249" s="20"/>
      <c r="L249" s="20"/>
      <c r="M249" s="20"/>
      <c r="N249" s="20"/>
      <c r="Q249" s="2"/>
    </row>
    <row r="250" spans="1:17" s="10" customFormat="1" ht="15">
      <c r="A250" s="279">
        <v>322</v>
      </c>
      <c r="B250" s="280" t="s">
        <v>14</v>
      </c>
      <c r="C250" s="321">
        <f>SUM(C251:C256)</f>
        <v>122996.59</v>
      </c>
      <c r="D250" s="321">
        <f>SUM(D251:D256)</f>
        <v>187000</v>
      </c>
      <c r="E250" s="321">
        <f>SUM(E251:E256)</f>
        <v>187000</v>
      </c>
      <c r="F250" s="321">
        <f>SUM(F251:F256)</f>
        <v>101744.46</v>
      </c>
      <c r="G250" s="319">
        <f t="shared" si="26"/>
        <v>82.72136650292501</v>
      </c>
      <c r="H250" s="320">
        <f t="shared" si="27"/>
        <v>54.40880213903744</v>
      </c>
      <c r="I250" s="9"/>
      <c r="J250" s="9"/>
      <c r="K250" s="9"/>
      <c r="L250" s="9"/>
      <c r="M250" s="9"/>
      <c r="N250" s="9"/>
      <c r="Q250" s="16"/>
    </row>
    <row r="251" spans="1:17" s="10" customFormat="1" ht="15" customHeight="1">
      <c r="A251" s="17" t="s">
        <v>82</v>
      </c>
      <c r="B251" s="18" t="s">
        <v>15</v>
      </c>
      <c r="C251" s="84">
        <v>60731.96</v>
      </c>
      <c r="D251" s="19">
        <v>107000</v>
      </c>
      <c r="E251" s="19">
        <v>107000</v>
      </c>
      <c r="F251" s="19">
        <v>66266.32</v>
      </c>
      <c r="G251" s="60">
        <f t="shared" si="26"/>
        <v>109.11276369147316</v>
      </c>
      <c r="H251" s="63">
        <f t="shared" si="27"/>
        <v>61.93114018691589</v>
      </c>
      <c r="I251" s="9"/>
      <c r="J251" s="9"/>
      <c r="K251" s="9"/>
      <c r="L251" s="9"/>
      <c r="M251" s="9"/>
      <c r="N251" s="9"/>
      <c r="Q251" s="16"/>
    </row>
    <row r="252" spans="1:17" s="10" customFormat="1" ht="15" customHeight="1">
      <c r="A252" s="17">
        <v>3222</v>
      </c>
      <c r="B252" s="18" t="s">
        <v>121</v>
      </c>
      <c r="C252" s="84">
        <v>4224.58</v>
      </c>
      <c r="D252" s="19">
        <v>22000</v>
      </c>
      <c r="E252" s="19">
        <v>22000</v>
      </c>
      <c r="F252" s="19">
        <v>1792.6</v>
      </c>
      <c r="G252" s="60">
        <f t="shared" si="26"/>
        <v>42.43262052085651</v>
      </c>
      <c r="H252" s="63">
        <f t="shared" si="27"/>
        <v>8.148181818181818</v>
      </c>
      <c r="I252" s="9"/>
      <c r="J252" s="9"/>
      <c r="K252" s="9"/>
      <c r="L252" s="9"/>
      <c r="M252" s="9"/>
      <c r="N252" s="9"/>
      <c r="Q252" s="16"/>
    </row>
    <row r="253" spans="1:17" s="10" customFormat="1" ht="15" customHeight="1">
      <c r="A253" s="17" t="s">
        <v>83</v>
      </c>
      <c r="B253" s="18" t="s">
        <v>84</v>
      </c>
      <c r="C253" s="84">
        <v>0</v>
      </c>
      <c r="D253" s="19">
        <v>0</v>
      </c>
      <c r="E253" s="19">
        <v>0</v>
      </c>
      <c r="F253" s="19">
        <v>0</v>
      </c>
      <c r="G253" s="60" t="e">
        <f t="shared" si="26"/>
        <v>#DIV/0!</v>
      </c>
      <c r="H253" s="63" t="e">
        <f t="shared" si="27"/>
        <v>#DIV/0!</v>
      </c>
      <c r="I253" s="9"/>
      <c r="J253" s="9"/>
      <c r="K253" s="9"/>
      <c r="L253" s="9"/>
      <c r="M253" s="9"/>
      <c r="N253" s="9"/>
      <c r="Q253" s="16"/>
    </row>
    <row r="254" spans="1:17" s="10" customFormat="1" ht="15" customHeight="1">
      <c r="A254" s="17" t="s">
        <v>85</v>
      </c>
      <c r="B254" s="18" t="s">
        <v>86</v>
      </c>
      <c r="C254" s="84">
        <v>52640.48</v>
      </c>
      <c r="D254" s="19">
        <v>49000</v>
      </c>
      <c r="E254" s="19">
        <v>49000</v>
      </c>
      <c r="F254" s="19">
        <v>28065.44</v>
      </c>
      <c r="G254" s="60">
        <f t="shared" si="26"/>
        <v>53.31531931319775</v>
      </c>
      <c r="H254" s="63">
        <f t="shared" si="27"/>
        <v>57.2764081632653</v>
      </c>
      <c r="I254" s="9"/>
      <c r="J254" s="9"/>
      <c r="K254" s="9"/>
      <c r="L254" s="9"/>
      <c r="M254" s="9"/>
      <c r="N254" s="9"/>
      <c r="Q254" s="16"/>
    </row>
    <row r="255" spans="1:17" s="10" customFormat="1" ht="15" customHeight="1">
      <c r="A255" s="17">
        <v>3225</v>
      </c>
      <c r="B255" s="18" t="s">
        <v>122</v>
      </c>
      <c r="C255" s="84">
        <v>3637.45</v>
      </c>
      <c r="D255" s="19">
        <v>5000</v>
      </c>
      <c r="E255" s="19">
        <v>5000</v>
      </c>
      <c r="F255" s="19">
        <v>4694.7</v>
      </c>
      <c r="G255" s="60">
        <f t="shared" si="26"/>
        <v>129.06569162462716</v>
      </c>
      <c r="H255" s="63">
        <f t="shared" si="27"/>
        <v>93.894</v>
      </c>
      <c r="I255" s="9"/>
      <c r="J255" s="9"/>
      <c r="K255" s="9"/>
      <c r="L255" s="9"/>
      <c r="M255" s="9"/>
      <c r="N255" s="9"/>
      <c r="Q255" s="16"/>
    </row>
    <row r="256" spans="1:17" s="10" customFormat="1" ht="15" customHeight="1">
      <c r="A256" s="17">
        <v>3227</v>
      </c>
      <c r="B256" s="18" t="s">
        <v>123</v>
      </c>
      <c r="C256" s="84">
        <v>1762.12</v>
      </c>
      <c r="D256" s="19">
        <v>4000</v>
      </c>
      <c r="E256" s="19">
        <v>4000</v>
      </c>
      <c r="F256" s="19">
        <v>925.4</v>
      </c>
      <c r="G256" s="60">
        <f t="shared" si="26"/>
        <v>52.516287199509684</v>
      </c>
      <c r="H256" s="63">
        <f t="shared" si="27"/>
        <v>23.135</v>
      </c>
      <c r="I256" s="9"/>
      <c r="J256" s="9"/>
      <c r="K256" s="9"/>
      <c r="L256" s="9"/>
      <c r="M256" s="9"/>
      <c r="N256" s="9"/>
      <c r="Q256" s="16"/>
    </row>
    <row r="257" spans="1:17" s="10" customFormat="1" ht="15">
      <c r="A257" s="279">
        <v>323</v>
      </c>
      <c r="B257" s="280" t="s">
        <v>16</v>
      </c>
      <c r="C257" s="321">
        <f>SUM(C258:C265)</f>
        <v>279440.22000000003</v>
      </c>
      <c r="D257" s="321">
        <f>SUM(D258:D265)</f>
        <v>254500</v>
      </c>
      <c r="E257" s="321">
        <f>SUM(E258:E265)</f>
        <v>254500</v>
      </c>
      <c r="F257" s="321">
        <f>SUM(F258:F265)</f>
        <v>154038.26</v>
      </c>
      <c r="G257" s="319">
        <f t="shared" si="26"/>
        <v>55.1238687115262</v>
      </c>
      <c r="H257" s="320">
        <f t="shared" si="27"/>
        <v>60.52583889980354</v>
      </c>
      <c r="I257" s="9"/>
      <c r="J257" s="9"/>
      <c r="K257" s="9"/>
      <c r="L257" s="9"/>
      <c r="M257" s="9"/>
      <c r="N257" s="9"/>
      <c r="Q257" s="16"/>
    </row>
    <row r="258" spans="1:17" s="39" customFormat="1" ht="15">
      <c r="A258" s="17" t="s">
        <v>88</v>
      </c>
      <c r="B258" s="18" t="s">
        <v>89</v>
      </c>
      <c r="C258" s="140">
        <v>66375.32</v>
      </c>
      <c r="D258" s="19">
        <v>29000</v>
      </c>
      <c r="E258" s="19">
        <v>29000</v>
      </c>
      <c r="F258" s="19">
        <v>4971.84</v>
      </c>
      <c r="G258" s="60">
        <f t="shared" si="26"/>
        <v>7.490494961078907</v>
      </c>
      <c r="H258" s="63">
        <f t="shared" si="27"/>
        <v>17.144275862068966</v>
      </c>
      <c r="I258" s="20"/>
      <c r="J258" s="20"/>
      <c r="K258" s="20"/>
      <c r="L258" s="20"/>
      <c r="M258" s="20"/>
      <c r="N258" s="20"/>
      <c r="Q258" s="2"/>
    </row>
    <row r="259" spans="1:17" s="39" customFormat="1" ht="15">
      <c r="A259" s="17" t="s">
        <v>90</v>
      </c>
      <c r="B259" s="18" t="s">
        <v>91</v>
      </c>
      <c r="C259" s="140">
        <v>72950.15</v>
      </c>
      <c r="D259" s="19">
        <v>55000</v>
      </c>
      <c r="E259" s="19">
        <v>55000</v>
      </c>
      <c r="F259" s="19">
        <v>46786.02</v>
      </c>
      <c r="G259" s="60">
        <f t="shared" si="26"/>
        <v>64.13423413111556</v>
      </c>
      <c r="H259" s="63">
        <f t="shared" si="27"/>
        <v>85.0654909090909</v>
      </c>
      <c r="I259" s="20"/>
      <c r="J259" s="20"/>
      <c r="K259" s="20"/>
      <c r="L259" s="20"/>
      <c r="M259" s="20"/>
      <c r="N259" s="20"/>
      <c r="Q259" s="2"/>
    </row>
    <row r="260" spans="1:17" s="39" customFormat="1" ht="15">
      <c r="A260" s="17">
        <v>3233</v>
      </c>
      <c r="B260" s="18" t="s">
        <v>182</v>
      </c>
      <c r="C260" s="140"/>
      <c r="D260" s="19">
        <v>2500</v>
      </c>
      <c r="E260" s="19">
        <v>2500</v>
      </c>
      <c r="F260" s="19">
        <v>0</v>
      </c>
      <c r="G260" s="60" t="e">
        <f t="shared" si="26"/>
        <v>#DIV/0!</v>
      </c>
      <c r="H260" s="63">
        <f t="shared" si="27"/>
        <v>0</v>
      </c>
      <c r="I260" s="20"/>
      <c r="J260" s="20"/>
      <c r="K260" s="20"/>
      <c r="L260" s="20"/>
      <c r="M260" s="20"/>
      <c r="N260" s="20"/>
      <c r="Q260" s="2"/>
    </row>
    <row r="261" spans="1:17" s="39" customFormat="1" ht="15">
      <c r="A261" s="17" t="s">
        <v>92</v>
      </c>
      <c r="B261" s="18" t="s">
        <v>93</v>
      </c>
      <c r="C261" s="140"/>
      <c r="D261" s="19">
        <v>0</v>
      </c>
      <c r="E261" s="19">
        <v>0</v>
      </c>
      <c r="F261" s="19">
        <v>0</v>
      </c>
      <c r="G261" s="60" t="e">
        <f t="shared" si="26"/>
        <v>#DIV/0!</v>
      </c>
      <c r="H261" s="63" t="e">
        <f t="shared" si="27"/>
        <v>#DIV/0!</v>
      </c>
      <c r="I261" s="20"/>
      <c r="J261" s="20"/>
      <c r="K261" s="20"/>
      <c r="L261" s="20"/>
      <c r="M261" s="20"/>
      <c r="N261" s="20"/>
      <c r="Q261" s="2"/>
    </row>
    <row r="262" spans="1:17" s="39" customFormat="1" ht="15">
      <c r="A262" s="17">
        <v>3235</v>
      </c>
      <c r="B262" s="18" t="s">
        <v>148</v>
      </c>
      <c r="C262" s="140">
        <v>5150</v>
      </c>
      <c r="D262" s="19">
        <v>40000</v>
      </c>
      <c r="E262" s="19">
        <v>40000</v>
      </c>
      <c r="F262" s="19">
        <v>26775</v>
      </c>
      <c r="G262" s="60">
        <f t="shared" si="26"/>
        <v>519.9029126213592</v>
      </c>
      <c r="H262" s="63">
        <f t="shared" si="27"/>
        <v>66.9375</v>
      </c>
      <c r="I262" s="20"/>
      <c r="J262" s="20"/>
      <c r="K262" s="20"/>
      <c r="L262" s="20"/>
      <c r="M262" s="20"/>
      <c r="N262" s="20"/>
      <c r="Q262" s="2"/>
    </row>
    <row r="263" spans="1:17" s="39" customFormat="1" ht="15">
      <c r="A263" s="17">
        <v>3237</v>
      </c>
      <c r="B263" s="18" t="s">
        <v>126</v>
      </c>
      <c r="C263" s="140">
        <v>90008.24</v>
      </c>
      <c r="D263" s="19">
        <v>60000</v>
      </c>
      <c r="E263" s="19">
        <v>60000</v>
      </c>
      <c r="F263" s="19">
        <v>44070.16</v>
      </c>
      <c r="G263" s="60">
        <f t="shared" si="26"/>
        <v>48.9623616682206</v>
      </c>
      <c r="H263" s="63">
        <f t="shared" si="27"/>
        <v>73.45026666666668</v>
      </c>
      <c r="I263" s="20"/>
      <c r="J263" s="20"/>
      <c r="K263" s="20"/>
      <c r="L263" s="20"/>
      <c r="M263" s="20"/>
      <c r="N263" s="20"/>
      <c r="Q263" s="2"/>
    </row>
    <row r="264" spans="1:17" s="39" customFormat="1" ht="15">
      <c r="A264" s="17" t="s">
        <v>94</v>
      </c>
      <c r="B264" s="18" t="s">
        <v>95</v>
      </c>
      <c r="C264" s="140">
        <v>16681.25</v>
      </c>
      <c r="D264" s="19">
        <v>28000</v>
      </c>
      <c r="E264" s="19">
        <v>28000</v>
      </c>
      <c r="F264" s="19">
        <v>15641.25</v>
      </c>
      <c r="G264" s="60">
        <f t="shared" si="26"/>
        <v>93.76545522667665</v>
      </c>
      <c r="H264" s="63">
        <f t="shared" si="27"/>
        <v>55.86160714285714</v>
      </c>
      <c r="I264" s="20"/>
      <c r="J264" s="20"/>
      <c r="K264" s="20"/>
      <c r="L264" s="20"/>
      <c r="M264" s="20"/>
      <c r="N264" s="20"/>
      <c r="Q264" s="2"/>
    </row>
    <row r="265" spans="1:17" s="39" customFormat="1" ht="15">
      <c r="A265" s="17" t="s">
        <v>96</v>
      </c>
      <c r="B265" s="18" t="s">
        <v>17</v>
      </c>
      <c r="C265" s="140">
        <v>28275.26</v>
      </c>
      <c r="D265" s="19">
        <v>40000</v>
      </c>
      <c r="E265" s="19">
        <v>40000</v>
      </c>
      <c r="F265" s="19">
        <v>15793.99</v>
      </c>
      <c r="G265" s="60">
        <f t="shared" si="26"/>
        <v>55.8579832687657</v>
      </c>
      <c r="H265" s="63">
        <f t="shared" si="27"/>
        <v>39.484975</v>
      </c>
      <c r="I265" s="20"/>
      <c r="J265" s="20"/>
      <c r="K265" s="20"/>
      <c r="L265" s="20"/>
      <c r="M265" s="20"/>
      <c r="N265" s="20"/>
      <c r="Q265" s="2"/>
    </row>
    <row r="266" spans="1:17" s="39" customFormat="1" ht="15">
      <c r="A266" s="296">
        <v>324</v>
      </c>
      <c r="B266" s="288" t="s">
        <v>187</v>
      </c>
      <c r="C266" s="324">
        <f>SUM(C267)</f>
        <v>107236.61</v>
      </c>
      <c r="D266" s="324">
        <f>SUM(D267)</f>
        <v>108000</v>
      </c>
      <c r="E266" s="324">
        <f>SUM(E267)</f>
        <v>108000</v>
      </c>
      <c r="F266" s="324">
        <f>SUM(F267)</f>
        <v>16808.89</v>
      </c>
      <c r="G266" s="319">
        <f t="shared" si="26"/>
        <v>15.674581656395143</v>
      </c>
      <c r="H266" s="320">
        <f t="shared" si="27"/>
        <v>15.563787037037036</v>
      </c>
      <c r="I266" s="20"/>
      <c r="J266" s="20"/>
      <c r="K266" s="20"/>
      <c r="L266" s="20"/>
      <c r="M266" s="20"/>
      <c r="N266" s="20"/>
      <c r="Q266" s="2"/>
    </row>
    <row r="267" spans="1:17" s="39" customFormat="1" ht="15">
      <c r="A267" s="17">
        <v>3241</v>
      </c>
      <c r="B267" s="18" t="s">
        <v>188</v>
      </c>
      <c r="C267" s="140">
        <v>107236.61</v>
      </c>
      <c r="D267" s="19">
        <v>108000</v>
      </c>
      <c r="E267" s="19">
        <v>108000</v>
      </c>
      <c r="F267" s="19">
        <v>16808.89</v>
      </c>
      <c r="G267" s="60">
        <f t="shared" si="26"/>
        <v>15.674581656395143</v>
      </c>
      <c r="H267" s="63">
        <f t="shared" si="27"/>
        <v>15.563787037037036</v>
      </c>
      <c r="I267" s="20"/>
      <c r="J267" s="20"/>
      <c r="K267" s="20"/>
      <c r="L267" s="20"/>
      <c r="M267" s="20"/>
      <c r="N267" s="20"/>
      <c r="Q267" s="2"/>
    </row>
    <row r="268" spans="1:17" s="10" customFormat="1" ht="15">
      <c r="A268" s="279">
        <v>329</v>
      </c>
      <c r="B268" s="280" t="s">
        <v>18</v>
      </c>
      <c r="C268" s="321">
        <f>SUM(C269:C273)</f>
        <v>58633.17</v>
      </c>
      <c r="D268" s="321">
        <f>SUM(D269:D273)</f>
        <v>64800</v>
      </c>
      <c r="E268" s="321">
        <f>SUM(E269:E273)</f>
        <v>64800</v>
      </c>
      <c r="F268" s="321">
        <f>SUM(F269:F273)</f>
        <v>21651.77</v>
      </c>
      <c r="G268" s="319">
        <f t="shared" si="26"/>
        <v>36.92751048595872</v>
      </c>
      <c r="H268" s="320">
        <f t="shared" si="27"/>
        <v>33.41322530864198</v>
      </c>
      <c r="I268" s="9"/>
      <c r="J268" s="9"/>
      <c r="K268" s="9"/>
      <c r="L268" s="9"/>
      <c r="M268" s="9"/>
      <c r="N268" s="9"/>
      <c r="Q268" s="16"/>
    </row>
    <row r="269" spans="1:14" s="39" customFormat="1" ht="31.5" customHeight="1">
      <c r="A269" s="17" t="s">
        <v>97</v>
      </c>
      <c r="B269" s="18" t="s">
        <v>98</v>
      </c>
      <c r="C269" s="140">
        <v>0</v>
      </c>
      <c r="D269" s="19">
        <v>0</v>
      </c>
      <c r="E269" s="19">
        <v>0</v>
      </c>
      <c r="F269" s="19"/>
      <c r="G269" s="60" t="e">
        <f t="shared" si="26"/>
        <v>#DIV/0!</v>
      </c>
      <c r="H269" s="63" t="e">
        <f t="shared" si="27"/>
        <v>#DIV/0!</v>
      </c>
      <c r="I269" s="20"/>
      <c r="J269" s="20"/>
      <c r="K269" s="20"/>
      <c r="L269" s="20"/>
      <c r="M269" s="20"/>
      <c r="N269" s="20"/>
    </row>
    <row r="270" spans="1:14" s="39" customFormat="1" ht="15">
      <c r="A270" s="17" t="s">
        <v>99</v>
      </c>
      <c r="B270" s="18" t="s">
        <v>100</v>
      </c>
      <c r="C270" s="140">
        <v>14877.52</v>
      </c>
      <c r="D270" s="19">
        <v>13500</v>
      </c>
      <c r="E270" s="19">
        <v>13500</v>
      </c>
      <c r="F270" s="19">
        <v>2486.76</v>
      </c>
      <c r="G270" s="60">
        <f t="shared" si="26"/>
        <v>16.71488258795821</v>
      </c>
      <c r="H270" s="63">
        <f t="shared" si="27"/>
        <v>18.420444444444446</v>
      </c>
      <c r="I270" s="20"/>
      <c r="J270" s="20"/>
      <c r="K270" s="20"/>
      <c r="L270" s="20"/>
      <c r="M270" s="20"/>
      <c r="N270" s="20"/>
    </row>
    <row r="271" spans="1:14" s="39" customFormat="1" ht="15">
      <c r="A271" s="17">
        <v>3294</v>
      </c>
      <c r="B271" s="18" t="s">
        <v>127</v>
      </c>
      <c r="C271" s="140">
        <v>6050</v>
      </c>
      <c r="D271" s="19">
        <v>15000</v>
      </c>
      <c r="E271" s="19">
        <v>15000</v>
      </c>
      <c r="F271" s="19">
        <v>6420</v>
      </c>
      <c r="G271" s="60">
        <f t="shared" si="26"/>
        <v>106.11570247933884</v>
      </c>
      <c r="H271" s="63">
        <f t="shared" si="27"/>
        <v>42.8</v>
      </c>
      <c r="I271" s="20"/>
      <c r="J271" s="20"/>
      <c r="K271" s="20"/>
      <c r="L271" s="20"/>
      <c r="M271" s="20"/>
      <c r="N271" s="20"/>
    </row>
    <row r="272" spans="1:14" s="39" customFormat="1" ht="15">
      <c r="A272" s="17">
        <v>3295</v>
      </c>
      <c r="B272" s="18" t="s">
        <v>101</v>
      </c>
      <c r="C272" s="140">
        <v>1805</v>
      </c>
      <c r="D272" s="19">
        <v>3300</v>
      </c>
      <c r="E272" s="19">
        <v>3300</v>
      </c>
      <c r="F272" s="19">
        <v>2192.5</v>
      </c>
      <c r="G272" s="60">
        <f t="shared" si="26"/>
        <v>121.46814404432133</v>
      </c>
      <c r="H272" s="63">
        <f t="shared" si="27"/>
        <v>66.43939393939394</v>
      </c>
      <c r="I272" s="20"/>
      <c r="J272" s="20"/>
      <c r="K272" s="20"/>
      <c r="L272" s="20"/>
      <c r="M272" s="20"/>
      <c r="N272" s="20"/>
    </row>
    <row r="273" spans="1:14" s="39" customFormat="1" ht="15">
      <c r="A273" s="17" t="s">
        <v>102</v>
      </c>
      <c r="B273" s="18" t="s">
        <v>18</v>
      </c>
      <c r="C273" s="140">
        <v>35900.65</v>
      </c>
      <c r="D273" s="19">
        <v>33000</v>
      </c>
      <c r="E273" s="19">
        <v>33000</v>
      </c>
      <c r="F273" s="19">
        <v>10552.51</v>
      </c>
      <c r="G273" s="60">
        <f t="shared" si="26"/>
        <v>29.393646076045975</v>
      </c>
      <c r="H273" s="63">
        <f t="shared" si="27"/>
        <v>31.977303030303034</v>
      </c>
      <c r="I273" s="20"/>
      <c r="J273" s="20"/>
      <c r="K273" s="20"/>
      <c r="L273" s="20"/>
      <c r="M273" s="20"/>
      <c r="N273" s="20"/>
    </row>
    <row r="274" spans="1:17" s="10" customFormat="1" ht="15">
      <c r="A274" s="202">
        <v>34</v>
      </c>
      <c r="B274" s="203" t="s">
        <v>19</v>
      </c>
      <c r="C274" s="204">
        <f>SUM(C275)</f>
        <v>8532.4</v>
      </c>
      <c r="D274" s="204">
        <f>SUM(D275)</f>
        <v>11500</v>
      </c>
      <c r="E274" s="204">
        <f>SUM(E275)</f>
        <v>11500</v>
      </c>
      <c r="F274" s="204">
        <f>SUM(F275)</f>
        <v>7549.450000000001</v>
      </c>
      <c r="G274" s="200">
        <f t="shared" si="26"/>
        <v>88.4797946650415</v>
      </c>
      <c r="H274" s="201">
        <f t="shared" si="27"/>
        <v>65.64739130434783</v>
      </c>
      <c r="I274" s="9"/>
      <c r="J274" s="9"/>
      <c r="K274" s="9"/>
      <c r="L274" s="9"/>
      <c r="M274" s="9"/>
      <c r="N274" s="9"/>
      <c r="Q274" s="16"/>
    </row>
    <row r="275" spans="1:17" s="10" customFormat="1" ht="15">
      <c r="A275" s="279">
        <v>343</v>
      </c>
      <c r="B275" s="280" t="s">
        <v>20</v>
      </c>
      <c r="C275" s="321">
        <f>SUM(C276:C277)</f>
        <v>8532.4</v>
      </c>
      <c r="D275" s="321">
        <f>SUM(D276:D277)</f>
        <v>11500</v>
      </c>
      <c r="E275" s="321">
        <f>SUM(E276:E277)</f>
        <v>11500</v>
      </c>
      <c r="F275" s="321">
        <f>SUM(F276:F277)</f>
        <v>7549.450000000001</v>
      </c>
      <c r="G275" s="319">
        <f t="shared" si="26"/>
        <v>88.4797946650415</v>
      </c>
      <c r="H275" s="320">
        <f t="shared" si="27"/>
        <v>65.64739130434783</v>
      </c>
      <c r="I275" s="9"/>
      <c r="J275" s="9"/>
      <c r="K275" s="9"/>
      <c r="L275" s="9"/>
      <c r="M275" s="9"/>
      <c r="N275" s="9"/>
      <c r="Q275" s="16"/>
    </row>
    <row r="276" spans="1:17" s="10" customFormat="1" ht="15">
      <c r="A276" s="64" t="s">
        <v>103</v>
      </c>
      <c r="B276" s="61" t="s">
        <v>104</v>
      </c>
      <c r="C276" s="193">
        <v>8247.08</v>
      </c>
      <c r="D276" s="194">
        <v>10500</v>
      </c>
      <c r="E276" s="194">
        <v>10500</v>
      </c>
      <c r="F276" s="194">
        <v>7247.31</v>
      </c>
      <c r="G276" s="325">
        <f t="shared" si="26"/>
        <v>87.8772850511939</v>
      </c>
      <c r="H276" s="326">
        <f t="shared" si="27"/>
        <v>69.022</v>
      </c>
      <c r="I276" s="9"/>
      <c r="J276" s="9"/>
      <c r="K276" s="9"/>
      <c r="L276" s="9"/>
      <c r="M276" s="9"/>
      <c r="N276" s="9"/>
      <c r="Q276" s="16"/>
    </row>
    <row r="277" spans="1:17" s="10" customFormat="1" ht="30">
      <c r="A277" s="287">
        <v>3432</v>
      </c>
      <c r="B277" s="18" t="s">
        <v>189</v>
      </c>
      <c r="C277" s="328">
        <v>285.32</v>
      </c>
      <c r="D277" s="120">
        <v>1000</v>
      </c>
      <c r="E277" s="120">
        <v>1000</v>
      </c>
      <c r="F277" s="120">
        <v>302.14</v>
      </c>
      <c r="G277" s="31">
        <f t="shared" si="26"/>
        <v>105.89513528669563</v>
      </c>
      <c r="H277" s="31">
        <f t="shared" si="27"/>
        <v>30.213999999999995</v>
      </c>
      <c r="I277" s="9"/>
      <c r="J277" s="9"/>
      <c r="K277" s="9"/>
      <c r="L277" s="9"/>
      <c r="M277" s="9"/>
      <c r="N277" s="9"/>
      <c r="Q277" s="16"/>
    </row>
    <row r="278" spans="1:17" s="10" customFormat="1" ht="15" customHeight="1">
      <c r="A278" s="292">
        <v>372</v>
      </c>
      <c r="B278" s="221" t="s">
        <v>154</v>
      </c>
      <c r="C278" s="322">
        <f>SUM(C279)</f>
        <v>0</v>
      </c>
      <c r="D278" s="322">
        <f>SUM(D279)</f>
        <v>6000</v>
      </c>
      <c r="E278" s="322">
        <f>SUM(E279)</f>
        <v>6000</v>
      </c>
      <c r="F278" s="322">
        <f>SUM(F279)</f>
        <v>5145</v>
      </c>
      <c r="G278" s="205" t="e">
        <f t="shared" si="26"/>
        <v>#DIV/0!</v>
      </c>
      <c r="H278" s="205">
        <f t="shared" si="27"/>
        <v>85.75</v>
      </c>
      <c r="I278" s="9"/>
      <c r="J278" s="9"/>
      <c r="K278" s="9"/>
      <c r="L278" s="9"/>
      <c r="M278" s="9"/>
      <c r="N278" s="9"/>
      <c r="Q278" s="16"/>
    </row>
    <row r="279" spans="1:17" s="10" customFormat="1" ht="15">
      <c r="A279" s="287">
        <v>3722</v>
      </c>
      <c r="B279" s="18" t="s">
        <v>193</v>
      </c>
      <c r="C279" s="328">
        <v>0</v>
      </c>
      <c r="D279" s="120">
        <v>6000</v>
      </c>
      <c r="E279" s="120">
        <v>6000</v>
      </c>
      <c r="F279" s="120">
        <v>5145</v>
      </c>
      <c r="G279" s="31" t="e">
        <f t="shared" si="26"/>
        <v>#DIV/0!</v>
      </c>
      <c r="H279" s="31">
        <f t="shared" si="27"/>
        <v>85.75</v>
      </c>
      <c r="I279" s="9"/>
      <c r="J279" s="9"/>
      <c r="K279" s="9"/>
      <c r="L279" s="9"/>
      <c r="M279" s="9"/>
      <c r="N279" s="9"/>
      <c r="Q279" s="16"/>
    </row>
    <row r="280" spans="1:17" s="10" customFormat="1" ht="15">
      <c r="A280" s="558" t="s">
        <v>6</v>
      </c>
      <c r="B280" s="559"/>
      <c r="C280" s="327">
        <f>SUM(C237,C244,C274,C278)</f>
        <v>766109.3600000001</v>
      </c>
      <c r="D280" s="327">
        <f>SUM(D237,D244,D274,D278)</f>
        <v>755326</v>
      </c>
      <c r="E280" s="327">
        <f>SUM(E237,E244,E274,E278)</f>
        <v>755326</v>
      </c>
      <c r="F280" s="327">
        <f>SUM(F237,F244,F274,F278)</f>
        <v>363266.74000000005</v>
      </c>
      <c r="G280" s="200">
        <f>F280/C280*100</f>
        <v>47.4170867720504</v>
      </c>
      <c r="H280" s="201">
        <f>F280/E280*100</f>
        <v>48.094033569611014</v>
      </c>
      <c r="I280" s="9"/>
      <c r="J280" s="9"/>
      <c r="K280" s="9"/>
      <c r="L280" s="9"/>
      <c r="M280" s="9"/>
      <c r="N280" s="9"/>
      <c r="Q280" s="16"/>
    </row>
    <row r="281" spans="1:17" s="10" customFormat="1" ht="15.75" customHeight="1">
      <c r="A281" s="8"/>
      <c r="B281" s="8"/>
      <c r="C281" s="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Q281" s="16"/>
    </row>
    <row r="282" spans="1:17" s="35" customFormat="1" ht="15">
      <c r="A282" s="620" t="s">
        <v>251</v>
      </c>
      <c r="B282" s="620"/>
      <c r="C282" s="534"/>
      <c r="D282" s="534"/>
      <c r="E282" s="9"/>
      <c r="F282" s="9"/>
      <c r="G282" s="9"/>
      <c r="H282" s="9"/>
      <c r="I282" s="9"/>
      <c r="J282" s="9"/>
      <c r="K282" s="9"/>
      <c r="L282" s="9"/>
      <c r="M282" s="9"/>
      <c r="N282" s="9"/>
      <c r="Q282" s="82"/>
    </row>
    <row r="283" spans="1:17" s="10" customFormat="1" ht="14.25" customHeight="1">
      <c r="A283" s="546" t="s">
        <v>74</v>
      </c>
      <c r="B283" s="554" t="s">
        <v>3</v>
      </c>
      <c r="C283" s="554" t="s">
        <v>70</v>
      </c>
      <c r="D283" s="544" t="s">
        <v>167</v>
      </c>
      <c r="E283" s="544" t="s">
        <v>168</v>
      </c>
      <c r="F283" s="544" t="s">
        <v>169</v>
      </c>
      <c r="G283" s="544" t="s">
        <v>71</v>
      </c>
      <c r="H283" s="544" t="s">
        <v>71</v>
      </c>
      <c r="I283" s="9"/>
      <c r="J283" s="9"/>
      <c r="K283" s="9"/>
      <c r="L283" s="9"/>
      <c r="M283" s="9"/>
      <c r="N283" s="9"/>
      <c r="Q283" s="16"/>
    </row>
    <row r="284" spans="1:17" s="10" customFormat="1" ht="28.5" customHeight="1">
      <c r="A284" s="547"/>
      <c r="B284" s="555"/>
      <c r="C284" s="555"/>
      <c r="D284" s="545"/>
      <c r="E284" s="545"/>
      <c r="F284" s="545"/>
      <c r="G284" s="545"/>
      <c r="H284" s="545"/>
      <c r="I284" s="9"/>
      <c r="J284" s="9"/>
      <c r="K284" s="9"/>
      <c r="L284" s="9"/>
      <c r="M284" s="9"/>
      <c r="N284" s="9"/>
      <c r="Q284" s="16"/>
    </row>
    <row r="285" spans="1:17" s="10" customFormat="1" ht="15">
      <c r="A285" s="561">
        <v>1</v>
      </c>
      <c r="B285" s="561"/>
      <c r="C285" s="72">
        <v>2</v>
      </c>
      <c r="D285" s="73">
        <v>3</v>
      </c>
      <c r="E285" s="73">
        <v>4</v>
      </c>
      <c r="F285" s="73">
        <v>5</v>
      </c>
      <c r="G285" s="73" t="s">
        <v>72</v>
      </c>
      <c r="H285" s="73" t="s">
        <v>73</v>
      </c>
      <c r="I285" s="9"/>
      <c r="J285" s="9"/>
      <c r="K285" s="9"/>
      <c r="L285" s="9"/>
      <c r="M285" s="9"/>
      <c r="N285" s="9"/>
      <c r="Q285" s="16"/>
    </row>
    <row r="286" spans="1:17" s="10" customFormat="1" ht="15.75">
      <c r="A286" s="567" t="s">
        <v>207</v>
      </c>
      <c r="B286" s="567"/>
      <c r="C286" s="567"/>
      <c r="D286" s="257"/>
      <c r="E286" s="257"/>
      <c r="F286" s="257"/>
      <c r="G286" s="257"/>
      <c r="H286" s="185"/>
      <c r="I286" s="9"/>
      <c r="J286" s="9"/>
      <c r="K286" s="9"/>
      <c r="L286" s="9"/>
      <c r="M286" s="9"/>
      <c r="N286" s="9"/>
      <c r="Q286" s="16"/>
    </row>
    <row r="287" spans="1:17" s="10" customFormat="1" ht="15">
      <c r="A287" s="202">
        <v>32</v>
      </c>
      <c r="B287" s="203" t="s">
        <v>11</v>
      </c>
      <c r="C287" s="205">
        <f>SUM(C288,C290)</f>
        <v>25862.18</v>
      </c>
      <c r="D287" s="205">
        <f>SUM(D288,D290)</f>
        <v>107606.78</v>
      </c>
      <c r="E287" s="205">
        <f>SUM(E288,E290)</f>
        <v>107606.78</v>
      </c>
      <c r="F287" s="205">
        <f>SUM(F288,F290)</f>
        <v>75488.91</v>
      </c>
      <c r="G287" s="205">
        <f aca="true" t="shared" si="28" ref="G287:G294">F287/C287*100</f>
        <v>291.8891988223731</v>
      </c>
      <c r="H287" s="206">
        <f aca="true" t="shared" si="29" ref="H287:H294">F287/E287*100</f>
        <v>70.1525591603057</v>
      </c>
      <c r="I287" s="9"/>
      <c r="J287" s="9"/>
      <c r="K287" s="9"/>
      <c r="L287" s="9"/>
      <c r="M287" s="9"/>
      <c r="N287" s="9"/>
      <c r="Q287" s="16"/>
    </row>
    <row r="288" spans="1:17" s="10" customFormat="1" ht="15">
      <c r="A288" s="279">
        <v>322</v>
      </c>
      <c r="B288" s="280" t="s">
        <v>14</v>
      </c>
      <c r="C288" s="282">
        <f>SUM(C289)</f>
        <v>0</v>
      </c>
      <c r="D288" s="282">
        <f>SUM(D289)</f>
        <v>6572.09</v>
      </c>
      <c r="E288" s="282">
        <f>SUM(E289)</f>
        <v>6572.09</v>
      </c>
      <c r="F288" s="282">
        <f>SUM(F289)</f>
        <v>6572.09</v>
      </c>
      <c r="G288" s="282" t="e">
        <f t="shared" si="28"/>
        <v>#DIV/0!</v>
      </c>
      <c r="H288" s="283">
        <f t="shared" si="29"/>
        <v>100</v>
      </c>
      <c r="I288" s="9"/>
      <c r="J288" s="9"/>
      <c r="K288" s="9"/>
      <c r="L288" s="9"/>
      <c r="M288" s="9"/>
      <c r="N288" s="9"/>
      <c r="Q288" s="16"/>
    </row>
    <row r="289" spans="1:17" s="10" customFormat="1" ht="15">
      <c r="A289" s="188">
        <v>3224</v>
      </c>
      <c r="B289" s="189" t="s">
        <v>209</v>
      </c>
      <c r="C289" s="120">
        <v>0</v>
      </c>
      <c r="D289" s="120">
        <v>6572.09</v>
      </c>
      <c r="E289" s="120">
        <v>6572.09</v>
      </c>
      <c r="F289" s="120">
        <v>6572.09</v>
      </c>
      <c r="G289" s="31" t="e">
        <f t="shared" si="28"/>
        <v>#DIV/0!</v>
      </c>
      <c r="H289" s="142">
        <f t="shared" si="29"/>
        <v>100</v>
      </c>
      <c r="I289" s="9"/>
      <c r="J289" s="9"/>
      <c r="K289" s="9"/>
      <c r="L289" s="9"/>
      <c r="M289" s="9"/>
      <c r="N289" s="9"/>
      <c r="Q289" s="16"/>
    </row>
    <row r="290" spans="1:17" s="10" customFormat="1" ht="15">
      <c r="A290" s="279">
        <v>323</v>
      </c>
      <c r="B290" s="280" t="s">
        <v>67</v>
      </c>
      <c r="C290" s="321">
        <f>SUM(C291:C293)</f>
        <v>25862.18</v>
      </c>
      <c r="D290" s="321">
        <f>SUM(D291:D293)</f>
        <v>101034.69</v>
      </c>
      <c r="E290" s="321">
        <f>SUM(E291:E293)</f>
        <v>101034.69</v>
      </c>
      <c r="F290" s="321">
        <f>SUM(F291:F293)</f>
        <v>68916.82</v>
      </c>
      <c r="G290" s="282">
        <f t="shared" si="28"/>
        <v>266.4772265911072</v>
      </c>
      <c r="H290" s="283">
        <f t="shared" si="29"/>
        <v>68.21104711658936</v>
      </c>
      <c r="I290" s="9"/>
      <c r="J290" s="9"/>
      <c r="K290" s="9"/>
      <c r="L290" s="9"/>
      <c r="M290" s="9"/>
      <c r="N290" s="9"/>
      <c r="Q290" s="16"/>
    </row>
    <row r="291" spans="1:17" s="39" customFormat="1" ht="20.25" customHeight="1">
      <c r="A291" s="17" t="s">
        <v>90</v>
      </c>
      <c r="B291" s="18" t="s">
        <v>212</v>
      </c>
      <c r="C291" s="84">
        <v>25862.18</v>
      </c>
      <c r="D291" s="330">
        <v>36034.69</v>
      </c>
      <c r="E291" s="330">
        <v>36034.69</v>
      </c>
      <c r="F291" s="330">
        <v>36034.69</v>
      </c>
      <c r="G291" s="31">
        <f t="shared" si="28"/>
        <v>139.33353646135015</v>
      </c>
      <c r="H291" s="142">
        <f t="shared" si="29"/>
        <v>100</v>
      </c>
      <c r="I291" s="20"/>
      <c r="J291" s="20"/>
      <c r="K291" s="20"/>
      <c r="L291" s="20"/>
      <c r="M291" s="20"/>
      <c r="N291" s="20"/>
      <c r="Q291" s="2"/>
    </row>
    <row r="292" spans="1:17" s="39" customFormat="1" ht="15">
      <c r="A292" s="17">
        <v>3237</v>
      </c>
      <c r="B292" s="18" t="s">
        <v>126</v>
      </c>
      <c r="C292" s="84">
        <v>0</v>
      </c>
      <c r="D292" s="330">
        <v>30000</v>
      </c>
      <c r="E292" s="330">
        <v>30000</v>
      </c>
      <c r="F292" s="330">
        <v>30000</v>
      </c>
      <c r="G292" s="31" t="e">
        <f t="shared" si="28"/>
        <v>#DIV/0!</v>
      </c>
      <c r="H292" s="142">
        <f t="shared" si="29"/>
        <v>100</v>
      </c>
      <c r="I292" s="20"/>
      <c r="J292" s="20"/>
      <c r="K292" s="20"/>
      <c r="L292" s="20"/>
      <c r="M292" s="20"/>
      <c r="N292" s="20"/>
      <c r="Q292" s="2"/>
    </row>
    <row r="293" spans="1:17" s="39" customFormat="1" ht="15">
      <c r="A293" s="17">
        <v>3239</v>
      </c>
      <c r="B293" s="18" t="s">
        <v>17</v>
      </c>
      <c r="C293" s="84">
        <v>0</v>
      </c>
      <c r="D293" s="330">
        <v>35000</v>
      </c>
      <c r="E293" s="330">
        <v>35000</v>
      </c>
      <c r="F293" s="330">
        <v>2882.13</v>
      </c>
      <c r="G293" s="31" t="e">
        <f t="shared" si="28"/>
        <v>#DIV/0!</v>
      </c>
      <c r="H293" s="142">
        <f t="shared" si="29"/>
        <v>8.234657142857143</v>
      </c>
      <c r="I293" s="20"/>
      <c r="J293" s="20"/>
      <c r="K293" s="20"/>
      <c r="L293" s="20"/>
      <c r="M293" s="20"/>
      <c r="N293" s="20"/>
      <c r="Q293" s="2"/>
    </row>
    <row r="294" spans="1:17" s="10" customFormat="1" ht="15">
      <c r="A294" s="633" t="s">
        <v>6</v>
      </c>
      <c r="B294" s="634"/>
      <c r="C294" s="369">
        <f>SUM(C287)</f>
        <v>25862.18</v>
      </c>
      <c r="D294" s="369">
        <f>SUM(D287)</f>
        <v>107606.78</v>
      </c>
      <c r="E294" s="369">
        <f>SUM(E287)</f>
        <v>107606.78</v>
      </c>
      <c r="F294" s="369">
        <f>SUM(F287)</f>
        <v>75488.91</v>
      </c>
      <c r="G294" s="369">
        <f t="shared" si="28"/>
        <v>291.8891988223731</v>
      </c>
      <c r="H294" s="369">
        <f t="shared" si="29"/>
        <v>70.1525591603057</v>
      </c>
      <c r="I294" s="9"/>
      <c r="J294" s="9"/>
      <c r="K294" s="9"/>
      <c r="L294" s="9"/>
      <c r="M294" s="9"/>
      <c r="N294" s="9"/>
      <c r="Q294" s="16"/>
    </row>
    <row r="295" spans="1:17" s="10" customFormat="1" ht="15.75">
      <c r="A295" s="571" t="s">
        <v>252</v>
      </c>
      <c r="B295" s="572"/>
      <c r="C295" s="573"/>
      <c r="D295" s="376"/>
      <c r="E295" s="376"/>
      <c r="F295" s="376"/>
      <c r="G295" s="376"/>
      <c r="H295" s="377"/>
      <c r="I295" s="9"/>
      <c r="J295" s="9"/>
      <c r="K295" s="9"/>
      <c r="L295" s="9"/>
      <c r="M295" s="9"/>
      <c r="N295" s="9"/>
      <c r="Q295" s="16"/>
    </row>
    <row r="296" spans="1:17" s="10" customFormat="1" ht="15">
      <c r="A296" s="381">
        <v>422</v>
      </c>
      <c r="B296" s="382" t="s">
        <v>21</v>
      </c>
      <c r="C296" s="319">
        <f>SUM(C297:C298)</f>
        <v>70000</v>
      </c>
      <c r="D296" s="319">
        <f>SUM(D297:D298)</f>
        <v>73427.91</v>
      </c>
      <c r="E296" s="319">
        <f>SUM(E297:E298)</f>
        <v>73427.91</v>
      </c>
      <c r="F296" s="319">
        <f>SUM(F297:F298)</f>
        <v>73427.91</v>
      </c>
      <c r="G296" s="319">
        <f>F296/C296*100</f>
        <v>104.89701428571429</v>
      </c>
      <c r="H296" s="320">
        <f>F296/E296*100</f>
        <v>100</v>
      </c>
      <c r="I296" s="9"/>
      <c r="J296" s="9"/>
      <c r="K296" s="9"/>
      <c r="L296" s="9"/>
      <c r="M296" s="9"/>
      <c r="N296" s="9"/>
      <c r="Q296" s="16"/>
    </row>
    <row r="297" spans="1:17" s="10" customFormat="1" ht="15">
      <c r="A297" s="372">
        <v>4221</v>
      </c>
      <c r="B297" s="370" t="s">
        <v>106</v>
      </c>
      <c r="C297" s="216">
        <v>0</v>
      </c>
      <c r="D297" s="213">
        <v>20000</v>
      </c>
      <c r="E297" s="213">
        <v>20000</v>
      </c>
      <c r="F297" s="213">
        <v>20000</v>
      </c>
      <c r="G297" s="363" t="e">
        <f>F297/C297*100</f>
        <v>#DIV/0!</v>
      </c>
      <c r="H297" s="364">
        <f>F297/E297*100</f>
        <v>100</v>
      </c>
      <c r="I297" s="9"/>
      <c r="J297" s="9"/>
      <c r="K297" s="9"/>
      <c r="L297" s="9"/>
      <c r="M297" s="9"/>
      <c r="N297" s="9"/>
      <c r="Q297" s="16"/>
    </row>
    <row r="298" spans="1:17" s="10" customFormat="1" ht="15">
      <c r="A298" s="373">
        <v>4226</v>
      </c>
      <c r="B298" s="374" t="s">
        <v>130</v>
      </c>
      <c r="C298" s="375">
        <v>70000</v>
      </c>
      <c r="D298" s="383">
        <v>53427.91</v>
      </c>
      <c r="E298" s="383">
        <v>53427.91</v>
      </c>
      <c r="F298" s="383">
        <v>53427.91</v>
      </c>
      <c r="G298" s="378">
        <f>F298/C298*100</f>
        <v>76.32558571428572</v>
      </c>
      <c r="H298" s="379">
        <f>F298/E298*100</f>
        <v>100</v>
      </c>
      <c r="I298" s="9"/>
      <c r="J298" s="9"/>
      <c r="K298" s="9"/>
      <c r="L298" s="9"/>
      <c r="M298" s="9"/>
      <c r="N298" s="9"/>
      <c r="Q298" s="16"/>
    </row>
    <row r="299" spans="1:17" s="10" customFormat="1" ht="15">
      <c r="A299" s="598" t="s">
        <v>6</v>
      </c>
      <c r="B299" s="599"/>
      <c r="C299" s="343">
        <f>SUM(C296)</f>
        <v>70000</v>
      </c>
      <c r="D299" s="343">
        <f>SUM(D296)</f>
        <v>73427.91</v>
      </c>
      <c r="E299" s="380">
        <f>SUM(E296)</f>
        <v>73427.91</v>
      </c>
      <c r="F299" s="273">
        <f>SUM(F296)</f>
        <v>73427.91</v>
      </c>
      <c r="G299" s="273">
        <f>F299/C299*100</f>
        <v>104.89701428571429</v>
      </c>
      <c r="H299" s="273">
        <f>F299/E299*100</f>
        <v>100</v>
      </c>
      <c r="I299" s="9"/>
      <c r="J299" s="9"/>
      <c r="K299" s="9"/>
      <c r="L299" s="9"/>
      <c r="M299" s="9"/>
      <c r="N299" s="9"/>
      <c r="Q299" s="16"/>
    </row>
    <row r="300" spans="1:17" s="10" customFormat="1" ht="15">
      <c r="A300" s="371"/>
      <c r="B300" s="371"/>
      <c r="C300" s="371"/>
      <c r="D300" s="60"/>
      <c r="E300" s="60"/>
      <c r="F300" s="60"/>
      <c r="G300" s="60"/>
      <c r="H300" s="60"/>
      <c r="I300" s="9"/>
      <c r="J300" s="9"/>
      <c r="K300" s="9"/>
      <c r="L300" s="9"/>
      <c r="M300" s="9"/>
      <c r="N300" s="9"/>
      <c r="Q300" s="16"/>
    </row>
    <row r="301" spans="1:17" s="10" customFormat="1" ht="15.75">
      <c r="A301" s="562" t="s">
        <v>207</v>
      </c>
      <c r="B301" s="562"/>
      <c r="C301" s="562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Q301" s="16"/>
    </row>
    <row r="302" spans="1:17" s="10" customFormat="1" ht="15">
      <c r="A302" s="623" t="s">
        <v>33</v>
      </c>
      <c r="B302" s="623"/>
      <c r="C302" s="535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Q302" s="16"/>
    </row>
    <row r="303" spans="1:17" s="10" customFormat="1" ht="15.75" customHeight="1">
      <c r="A303" s="546" t="s">
        <v>74</v>
      </c>
      <c r="B303" s="554" t="s">
        <v>3</v>
      </c>
      <c r="C303" s="554" t="s">
        <v>70</v>
      </c>
      <c r="D303" s="544" t="s">
        <v>167</v>
      </c>
      <c r="E303" s="544" t="s">
        <v>168</v>
      </c>
      <c r="F303" s="544" t="s">
        <v>169</v>
      </c>
      <c r="G303" s="544" t="s">
        <v>71</v>
      </c>
      <c r="H303" s="544" t="s">
        <v>71</v>
      </c>
      <c r="I303" s="9"/>
      <c r="J303" s="9"/>
      <c r="K303" s="9"/>
      <c r="L303" s="9"/>
      <c r="M303" s="9"/>
      <c r="N303" s="9"/>
      <c r="Q303" s="16"/>
    </row>
    <row r="304" spans="1:17" s="10" customFormat="1" ht="36" customHeight="1">
      <c r="A304" s="547"/>
      <c r="B304" s="555"/>
      <c r="C304" s="555"/>
      <c r="D304" s="545"/>
      <c r="E304" s="545"/>
      <c r="F304" s="545"/>
      <c r="G304" s="545"/>
      <c r="H304" s="545"/>
      <c r="I304" s="9"/>
      <c r="J304" s="9"/>
      <c r="K304" s="9"/>
      <c r="L304" s="9"/>
      <c r="M304" s="9"/>
      <c r="N304" s="9"/>
      <c r="Q304" s="16"/>
    </row>
    <row r="305" spans="1:17" s="10" customFormat="1" ht="15">
      <c r="A305" s="549">
        <v>1</v>
      </c>
      <c r="B305" s="549"/>
      <c r="C305" s="117">
        <v>2</v>
      </c>
      <c r="D305" s="118">
        <v>3</v>
      </c>
      <c r="E305" s="118">
        <v>4</v>
      </c>
      <c r="F305" s="118">
        <v>5</v>
      </c>
      <c r="G305" s="118" t="s">
        <v>72</v>
      </c>
      <c r="H305" s="118" t="s">
        <v>73</v>
      </c>
      <c r="I305" s="9"/>
      <c r="J305" s="9"/>
      <c r="K305" s="9"/>
      <c r="L305" s="9"/>
      <c r="M305" s="9"/>
      <c r="N305" s="9"/>
      <c r="Q305" s="16"/>
    </row>
    <row r="306" spans="1:17" s="10" customFormat="1" ht="15">
      <c r="A306" s="202">
        <v>31</v>
      </c>
      <c r="B306" s="203" t="s">
        <v>7</v>
      </c>
      <c r="C306" s="204">
        <f>SUM(C307,C310,C312)</f>
        <v>9764319.21</v>
      </c>
      <c r="D306" s="204">
        <f>SUM(D307,D310,D312)</f>
        <v>10862285</v>
      </c>
      <c r="E306" s="204">
        <f>SUM(E307,E310,E312)</f>
        <v>10862285</v>
      </c>
      <c r="F306" s="204">
        <f>SUM(F307,F310,F312)</f>
        <v>10782194.439999998</v>
      </c>
      <c r="G306" s="205">
        <f>F306/C306*100</f>
        <v>110.42443623675835</v>
      </c>
      <c r="H306" s="206">
        <f>F306/E306*100</f>
        <v>99.26267300112266</v>
      </c>
      <c r="I306" s="9"/>
      <c r="J306" s="9"/>
      <c r="K306" s="9"/>
      <c r="L306" s="9"/>
      <c r="M306" s="9"/>
      <c r="N306" s="9"/>
      <c r="Q306" s="16"/>
    </row>
    <row r="307" spans="1:17" s="10" customFormat="1" ht="15">
      <c r="A307" s="279">
        <v>311</v>
      </c>
      <c r="B307" s="280" t="s">
        <v>158</v>
      </c>
      <c r="C307" s="321">
        <f>SUM(C308:C309)</f>
        <v>8118068</v>
      </c>
      <c r="D307" s="321">
        <f>SUM(D308:D309)</f>
        <v>9058571</v>
      </c>
      <c r="E307" s="321">
        <f>SUM(E308:E309)</f>
        <v>9058571</v>
      </c>
      <c r="F307" s="321">
        <f>SUM(F308:F309)</f>
        <v>8979114.45</v>
      </c>
      <c r="G307" s="331">
        <f>F307/C307*100</f>
        <v>110.60654394617045</v>
      </c>
      <c r="H307" s="283">
        <f>F307/E307*100</f>
        <v>99.12285778849666</v>
      </c>
      <c r="I307" s="9"/>
      <c r="J307" s="9"/>
      <c r="K307" s="9"/>
      <c r="L307" s="9"/>
      <c r="M307" s="9"/>
      <c r="N307" s="9"/>
      <c r="Q307" s="16"/>
    </row>
    <row r="308" spans="1:17" s="10" customFormat="1" ht="15">
      <c r="A308" s="188">
        <v>3111</v>
      </c>
      <c r="B308" s="189" t="s">
        <v>77</v>
      </c>
      <c r="C308" s="195">
        <v>7701365</v>
      </c>
      <c r="D308" s="209">
        <v>8481706</v>
      </c>
      <c r="E308" s="209">
        <v>8481706</v>
      </c>
      <c r="F308" s="209">
        <v>8465302.27</v>
      </c>
      <c r="G308" s="81">
        <f aca="true" t="shared" si="30" ref="G308:G314">F308/C308*100</f>
        <v>109.91950478908608</v>
      </c>
      <c r="H308" s="142">
        <f aca="true" t="shared" si="31" ref="H308:H314">F308/E308*100</f>
        <v>99.80659869606421</v>
      </c>
      <c r="I308" s="9"/>
      <c r="J308" s="9"/>
      <c r="K308" s="9"/>
      <c r="L308" s="9"/>
      <c r="M308" s="9"/>
      <c r="N308" s="9"/>
      <c r="Q308" s="16"/>
    </row>
    <row r="309" spans="1:17" s="10" customFormat="1" ht="15">
      <c r="A309" s="17">
        <v>3113</v>
      </c>
      <c r="B309" s="18" t="s">
        <v>175</v>
      </c>
      <c r="C309" s="84">
        <v>416703</v>
      </c>
      <c r="D309" s="141">
        <v>576865</v>
      </c>
      <c r="E309" s="141">
        <v>576865</v>
      </c>
      <c r="F309" s="141">
        <v>513812.18</v>
      </c>
      <c r="G309" s="81">
        <f t="shared" si="30"/>
        <v>123.30417107628216</v>
      </c>
      <c r="H309" s="142">
        <f t="shared" si="31"/>
        <v>89.06974422091824</v>
      </c>
      <c r="I309" s="9"/>
      <c r="J309" s="9"/>
      <c r="K309" s="9"/>
      <c r="L309" s="9"/>
      <c r="M309" s="9"/>
      <c r="N309" s="9"/>
      <c r="Q309" s="16"/>
    </row>
    <row r="310" spans="1:17" s="10" customFormat="1" ht="15">
      <c r="A310" s="279">
        <v>312</v>
      </c>
      <c r="B310" s="280" t="s">
        <v>159</v>
      </c>
      <c r="C310" s="321">
        <f>SUM(C311)</f>
        <v>302243</v>
      </c>
      <c r="D310" s="321">
        <f>SUM(D311)</f>
        <v>313714</v>
      </c>
      <c r="E310" s="321">
        <f>SUM(E311)</f>
        <v>313714</v>
      </c>
      <c r="F310" s="321">
        <f>SUM(F311)</f>
        <v>321526.04</v>
      </c>
      <c r="G310" s="331">
        <f t="shared" si="30"/>
        <v>106.37997902350097</v>
      </c>
      <c r="H310" s="283">
        <f t="shared" si="31"/>
        <v>102.49017895280414</v>
      </c>
      <c r="I310" s="9"/>
      <c r="J310" s="9"/>
      <c r="K310" s="9"/>
      <c r="L310" s="9"/>
      <c r="M310" s="9"/>
      <c r="N310" s="9"/>
      <c r="Q310" s="16"/>
    </row>
    <row r="311" spans="1:17" s="10" customFormat="1" ht="15">
      <c r="A311" s="188">
        <v>3121</v>
      </c>
      <c r="B311" s="189" t="s">
        <v>159</v>
      </c>
      <c r="C311" s="195">
        <v>302243</v>
      </c>
      <c r="D311" s="195">
        <v>313714</v>
      </c>
      <c r="E311" s="195">
        <v>313714</v>
      </c>
      <c r="F311" s="120">
        <v>321526.04</v>
      </c>
      <c r="G311" s="81">
        <f t="shared" si="30"/>
        <v>106.37997902350097</v>
      </c>
      <c r="H311" s="142">
        <f t="shared" si="31"/>
        <v>102.49017895280414</v>
      </c>
      <c r="I311" s="9"/>
      <c r="J311" s="9"/>
      <c r="K311" s="9"/>
      <c r="L311" s="9"/>
      <c r="M311" s="9"/>
      <c r="N311" s="9"/>
      <c r="Q311" s="16"/>
    </row>
    <row r="312" spans="1:17" s="10" customFormat="1" ht="15">
      <c r="A312" s="279">
        <v>313</v>
      </c>
      <c r="B312" s="280" t="s">
        <v>10</v>
      </c>
      <c r="C312" s="321">
        <f>SUM(C313:C314)</f>
        <v>1344008.21</v>
      </c>
      <c r="D312" s="321">
        <f>SUM(D313:D314)</f>
        <v>1490000</v>
      </c>
      <c r="E312" s="321">
        <f>SUM(E313:E314)</f>
        <v>1490000</v>
      </c>
      <c r="F312" s="321">
        <f>SUM(F313:F314)</f>
        <v>1481553.95</v>
      </c>
      <c r="G312" s="331">
        <f t="shared" si="30"/>
        <v>110.2339955200125</v>
      </c>
      <c r="H312" s="283">
        <f t="shared" si="31"/>
        <v>99.43315100671141</v>
      </c>
      <c r="I312" s="9"/>
      <c r="J312" s="9"/>
      <c r="K312" s="9"/>
      <c r="L312" s="9"/>
      <c r="M312" s="9"/>
      <c r="N312" s="9"/>
      <c r="Q312" s="16"/>
    </row>
    <row r="313" spans="1:17" s="10" customFormat="1" ht="15">
      <c r="A313" s="188">
        <v>3132</v>
      </c>
      <c r="B313" s="189" t="s">
        <v>78</v>
      </c>
      <c r="C313" s="195">
        <v>1333014</v>
      </c>
      <c r="D313" s="195">
        <v>1490000</v>
      </c>
      <c r="E313" s="195">
        <v>1490000</v>
      </c>
      <c r="F313" s="120">
        <v>1481553.95</v>
      </c>
      <c r="G313" s="81">
        <f t="shared" si="30"/>
        <v>111.14316503802661</v>
      </c>
      <c r="H313" s="142">
        <f t="shared" si="31"/>
        <v>99.43315100671141</v>
      </c>
      <c r="I313" s="9"/>
      <c r="J313" s="9"/>
      <c r="K313" s="9"/>
      <c r="L313" s="9"/>
      <c r="M313" s="9"/>
      <c r="N313" s="9"/>
      <c r="Q313" s="16"/>
    </row>
    <row r="314" spans="1:17" s="10" customFormat="1" ht="15">
      <c r="A314" s="188">
        <v>3133</v>
      </c>
      <c r="B314" s="189" t="s">
        <v>160</v>
      </c>
      <c r="C314" s="195">
        <v>10994.21</v>
      </c>
      <c r="D314" s="195">
        <v>0</v>
      </c>
      <c r="E314" s="195">
        <v>0</v>
      </c>
      <c r="F314" s="120">
        <v>0</v>
      </c>
      <c r="G314" s="81">
        <f t="shared" si="30"/>
        <v>0</v>
      </c>
      <c r="H314" s="142" t="e">
        <f t="shared" si="31"/>
        <v>#DIV/0!</v>
      </c>
      <c r="I314" s="9"/>
      <c r="J314" s="9"/>
      <c r="K314" s="9"/>
      <c r="L314" s="9"/>
      <c r="M314" s="9"/>
      <c r="N314" s="9"/>
      <c r="Q314" s="16"/>
    </row>
    <row r="315" spans="1:17" s="10" customFormat="1" ht="15">
      <c r="A315" s="202">
        <v>32</v>
      </c>
      <c r="B315" s="203" t="s">
        <v>11</v>
      </c>
      <c r="C315" s="204">
        <f>SUM(C316,C321,C323,C326,C328)</f>
        <v>377564.99</v>
      </c>
      <c r="D315" s="204">
        <f>SUM(D316,D321,D323,D326,D328)</f>
        <v>451715</v>
      </c>
      <c r="E315" s="204">
        <f>SUM(E316,E321,E323,E326,E328)</f>
        <v>451715</v>
      </c>
      <c r="F315" s="204">
        <f>SUM(F316,F321,F323,F326,F328)</f>
        <v>341494.44</v>
      </c>
      <c r="G315" s="205">
        <f aca="true" t="shared" si="32" ref="G315:G335">F315/C315*100</f>
        <v>90.4465321321238</v>
      </c>
      <c r="H315" s="206">
        <f aca="true" t="shared" si="33" ref="H315:H333">F315/E315*100</f>
        <v>75.59953510509946</v>
      </c>
      <c r="I315" s="9"/>
      <c r="J315" s="9"/>
      <c r="K315" s="9"/>
      <c r="L315" s="9"/>
      <c r="M315" s="9"/>
      <c r="N315" s="9"/>
      <c r="Q315" s="16"/>
    </row>
    <row r="316" spans="1:17" s="10" customFormat="1" ht="15">
      <c r="A316" s="279">
        <v>321</v>
      </c>
      <c r="B316" s="280" t="s">
        <v>12</v>
      </c>
      <c r="C316" s="321">
        <f>SUM(C317:C320)</f>
        <v>19007.92</v>
      </c>
      <c r="D316" s="321">
        <f>SUM(D317:D320)</f>
        <v>25330</v>
      </c>
      <c r="E316" s="321">
        <f>SUM(E317:E320)</f>
        <v>25330</v>
      </c>
      <c r="F316" s="321">
        <f>SUM(F317:F320)</f>
        <v>17040</v>
      </c>
      <c r="G316" s="282">
        <f t="shared" si="32"/>
        <v>89.64684194798801</v>
      </c>
      <c r="H316" s="283">
        <f t="shared" si="33"/>
        <v>67.27200947493091</v>
      </c>
      <c r="I316" s="9"/>
      <c r="J316" s="9"/>
      <c r="K316" s="9"/>
      <c r="L316" s="9"/>
      <c r="M316" s="9"/>
      <c r="N316" s="9"/>
      <c r="Q316" s="16"/>
    </row>
    <row r="317" spans="1:17" s="10" customFormat="1" ht="15">
      <c r="A317" s="188">
        <v>3211</v>
      </c>
      <c r="B317" s="189" t="s">
        <v>80</v>
      </c>
      <c r="C317" s="195">
        <v>2808</v>
      </c>
      <c r="D317" s="195">
        <v>3000</v>
      </c>
      <c r="E317" s="195">
        <v>3000</v>
      </c>
      <c r="F317" s="120">
        <v>0</v>
      </c>
      <c r="G317" s="120">
        <f t="shared" si="32"/>
        <v>0</v>
      </c>
      <c r="H317" s="142">
        <f t="shared" si="33"/>
        <v>0</v>
      </c>
      <c r="I317" s="9"/>
      <c r="J317" s="9"/>
      <c r="K317" s="9"/>
      <c r="L317" s="9"/>
      <c r="M317" s="9"/>
      <c r="N317" s="9"/>
      <c r="Q317" s="16"/>
    </row>
    <row r="318" spans="1:17" s="10" customFormat="1" ht="15">
      <c r="A318" s="17">
        <v>3212</v>
      </c>
      <c r="B318" s="18" t="s">
        <v>161</v>
      </c>
      <c r="C318" s="84">
        <v>0</v>
      </c>
      <c r="D318" s="19">
        <v>0</v>
      </c>
      <c r="E318" s="19">
        <v>0</v>
      </c>
      <c r="F318" s="19">
        <v>0</v>
      </c>
      <c r="G318" s="120" t="e">
        <f t="shared" si="32"/>
        <v>#DIV/0!</v>
      </c>
      <c r="H318" s="142" t="e">
        <f t="shared" si="33"/>
        <v>#DIV/0!</v>
      </c>
      <c r="I318" s="9"/>
      <c r="J318" s="9"/>
      <c r="K318" s="9"/>
      <c r="L318" s="9"/>
      <c r="M318" s="9"/>
      <c r="N318" s="9"/>
      <c r="Q318" s="16"/>
    </row>
    <row r="319" spans="1:17" s="10" customFormat="1" ht="15">
      <c r="A319" s="17">
        <v>3213</v>
      </c>
      <c r="B319" s="18" t="s">
        <v>119</v>
      </c>
      <c r="C319" s="84">
        <v>659.92</v>
      </c>
      <c r="D319" s="19">
        <v>2000</v>
      </c>
      <c r="E319" s="19">
        <v>2000</v>
      </c>
      <c r="F319" s="19">
        <v>0</v>
      </c>
      <c r="G319" s="120">
        <f t="shared" si="32"/>
        <v>0</v>
      </c>
      <c r="H319" s="142">
        <f t="shared" si="33"/>
        <v>0</v>
      </c>
      <c r="I319" s="9"/>
      <c r="J319" s="9"/>
      <c r="K319" s="9"/>
      <c r="L319" s="9"/>
      <c r="M319" s="9"/>
      <c r="N319" s="9"/>
      <c r="Q319" s="16"/>
    </row>
    <row r="320" spans="1:17" s="10" customFormat="1" ht="15">
      <c r="A320" s="17">
        <v>3214</v>
      </c>
      <c r="B320" s="18" t="s">
        <v>120</v>
      </c>
      <c r="C320" s="84">
        <v>15540</v>
      </c>
      <c r="D320" s="19">
        <v>20330</v>
      </c>
      <c r="E320" s="19">
        <v>20330</v>
      </c>
      <c r="F320" s="19">
        <v>17040</v>
      </c>
      <c r="G320" s="120">
        <f t="shared" si="32"/>
        <v>109.65250965250965</v>
      </c>
      <c r="H320" s="142">
        <f t="shared" si="33"/>
        <v>83.8170191834727</v>
      </c>
      <c r="I320" s="9"/>
      <c r="J320" s="9"/>
      <c r="K320" s="9"/>
      <c r="L320" s="9"/>
      <c r="M320" s="9"/>
      <c r="N320" s="9"/>
      <c r="Q320" s="16"/>
    </row>
    <row r="321" spans="1:17" s="10" customFormat="1" ht="15">
      <c r="A321" s="332">
        <v>322</v>
      </c>
      <c r="B321" s="333" t="s">
        <v>14</v>
      </c>
      <c r="C321" s="334">
        <f>SUM(C322)</f>
        <v>0</v>
      </c>
      <c r="D321" s="334">
        <f>SUM(D322)</f>
        <v>500</v>
      </c>
      <c r="E321" s="334">
        <f>SUM(E322)</f>
        <v>500</v>
      </c>
      <c r="F321" s="334">
        <f>SUM(F322)</f>
        <v>0</v>
      </c>
      <c r="G321" s="335" t="e">
        <f t="shared" si="32"/>
        <v>#DIV/0!</v>
      </c>
      <c r="H321" s="336">
        <f t="shared" si="33"/>
        <v>0</v>
      </c>
      <c r="I321" s="9"/>
      <c r="J321" s="9"/>
      <c r="K321" s="9"/>
      <c r="L321" s="9"/>
      <c r="M321" s="9"/>
      <c r="N321" s="9"/>
      <c r="Q321" s="16"/>
    </row>
    <row r="322" spans="1:17" s="10" customFormat="1" ht="15">
      <c r="A322" s="17">
        <v>3221</v>
      </c>
      <c r="B322" s="18" t="s">
        <v>15</v>
      </c>
      <c r="C322" s="84">
        <v>0</v>
      </c>
      <c r="D322" s="19">
        <v>500</v>
      </c>
      <c r="E322" s="19">
        <v>500</v>
      </c>
      <c r="F322" s="19">
        <v>0</v>
      </c>
      <c r="G322" s="19" t="e">
        <f t="shared" si="32"/>
        <v>#DIV/0!</v>
      </c>
      <c r="H322" s="142">
        <f t="shared" si="33"/>
        <v>0</v>
      </c>
      <c r="I322" s="9"/>
      <c r="J322" s="9"/>
      <c r="K322" s="9"/>
      <c r="L322" s="9"/>
      <c r="M322" s="9"/>
      <c r="N322" s="9"/>
      <c r="Q322" s="16"/>
    </row>
    <row r="323" spans="1:17" s="10" customFormat="1" ht="15">
      <c r="A323" s="296">
        <v>323</v>
      </c>
      <c r="B323" s="288" t="s">
        <v>16</v>
      </c>
      <c r="C323" s="323">
        <f>SUM(C324:C325)</f>
        <v>284182</v>
      </c>
      <c r="D323" s="323">
        <f>SUM(D324:D325)</f>
        <v>350205</v>
      </c>
      <c r="E323" s="323">
        <f>SUM(E324:E325)</f>
        <v>350205</v>
      </c>
      <c r="F323" s="323">
        <f>SUM(F324:F325)</f>
        <v>269855.44</v>
      </c>
      <c r="G323" s="236">
        <f t="shared" si="32"/>
        <v>94.95866733290637</v>
      </c>
      <c r="H323" s="283">
        <f t="shared" si="33"/>
        <v>77.05642123898859</v>
      </c>
      <c r="I323" s="9"/>
      <c r="J323" s="9"/>
      <c r="K323" s="9"/>
      <c r="L323" s="9"/>
      <c r="M323" s="9"/>
      <c r="N323" s="9"/>
      <c r="Q323" s="16"/>
    </row>
    <row r="324" spans="1:17" s="10" customFormat="1" ht="15">
      <c r="A324" s="17">
        <v>3231</v>
      </c>
      <c r="B324" s="18" t="s">
        <v>164</v>
      </c>
      <c r="C324" s="84">
        <v>2100</v>
      </c>
      <c r="D324" s="19">
        <v>2500</v>
      </c>
      <c r="E324" s="19">
        <v>2500</v>
      </c>
      <c r="F324" s="19">
        <v>0</v>
      </c>
      <c r="G324" s="19">
        <f t="shared" si="32"/>
        <v>0</v>
      </c>
      <c r="H324" s="196">
        <f t="shared" si="33"/>
        <v>0</v>
      </c>
      <c r="I324" s="9"/>
      <c r="J324" s="9"/>
      <c r="K324" s="9"/>
      <c r="L324" s="9"/>
      <c r="M324" s="9"/>
      <c r="N324" s="9"/>
      <c r="Q324" s="16"/>
    </row>
    <row r="325" spans="1:17" s="10" customFormat="1" ht="15">
      <c r="A325" s="17">
        <v>3237</v>
      </c>
      <c r="B325" s="18" t="s">
        <v>126</v>
      </c>
      <c r="C325" s="84">
        <v>282082</v>
      </c>
      <c r="D325" s="19">
        <v>347705</v>
      </c>
      <c r="E325" s="19">
        <v>347705</v>
      </c>
      <c r="F325" s="19">
        <v>269855.44</v>
      </c>
      <c r="G325" s="19">
        <f t="shared" si="32"/>
        <v>95.66560078275111</v>
      </c>
      <c r="H325" s="196">
        <f t="shared" si="33"/>
        <v>77.610457140392</v>
      </c>
      <c r="I325" s="9"/>
      <c r="J325" s="9"/>
      <c r="K325" s="9"/>
      <c r="L325" s="9"/>
      <c r="M325" s="9"/>
      <c r="N325" s="9"/>
      <c r="Q325" s="16"/>
    </row>
    <row r="326" spans="1:17" s="10" customFormat="1" ht="15">
      <c r="A326" s="296">
        <v>324</v>
      </c>
      <c r="B326" s="288" t="s">
        <v>188</v>
      </c>
      <c r="C326" s="323">
        <f>SUM(C327)</f>
        <v>34186.19</v>
      </c>
      <c r="D326" s="323">
        <f>SUM(D327)</f>
        <v>35000</v>
      </c>
      <c r="E326" s="323">
        <f>SUM(E327)</f>
        <v>35000</v>
      </c>
      <c r="F326" s="323">
        <f>SUM(F327)</f>
        <v>21161.4</v>
      </c>
      <c r="G326" s="236">
        <f t="shared" si="32"/>
        <v>61.900434064164514</v>
      </c>
      <c r="H326" s="297">
        <f t="shared" si="33"/>
        <v>60.46114285714286</v>
      </c>
      <c r="I326" s="9"/>
      <c r="J326" s="9"/>
      <c r="K326" s="9"/>
      <c r="L326" s="9"/>
      <c r="M326" s="9"/>
      <c r="N326" s="9"/>
      <c r="Q326" s="16"/>
    </row>
    <row r="327" spans="1:17" s="10" customFormat="1" ht="15">
      <c r="A327" s="17">
        <v>3241</v>
      </c>
      <c r="B327" s="18" t="s">
        <v>188</v>
      </c>
      <c r="C327" s="84">
        <v>34186.19</v>
      </c>
      <c r="D327" s="19">
        <v>35000</v>
      </c>
      <c r="E327" s="19">
        <v>35000</v>
      </c>
      <c r="F327" s="19">
        <v>21161.4</v>
      </c>
      <c r="G327" s="19">
        <f t="shared" si="32"/>
        <v>61.900434064164514</v>
      </c>
      <c r="H327" s="142">
        <f t="shared" si="33"/>
        <v>60.46114285714286</v>
      </c>
      <c r="I327" s="9"/>
      <c r="J327" s="9"/>
      <c r="K327" s="9"/>
      <c r="L327" s="9"/>
      <c r="M327" s="9"/>
      <c r="N327" s="9"/>
      <c r="Q327" s="16"/>
    </row>
    <row r="328" spans="1:17" s="10" customFormat="1" ht="15">
      <c r="A328" s="279">
        <v>329</v>
      </c>
      <c r="B328" s="280" t="s">
        <v>18</v>
      </c>
      <c r="C328" s="321">
        <f>SUM(C329:C330)</f>
        <v>40188.880000000005</v>
      </c>
      <c r="D328" s="321">
        <f>SUM(D329:D330)</f>
        <v>40680</v>
      </c>
      <c r="E328" s="321">
        <f>SUM(E329:E330)</f>
        <v>40680</v>
      </c>
      <c r="F328" s="321">
        <f>SUM(F329:F330)</f>
        <v>33437.6</v>
      </c>
      <c r="G328" s="282">
        <f t="shared" si="32"/>
        <v>83.20112429109743</v>
      </c>
      <c r="H328" s="283">
        <f t="shared" si="33"/>
        <v>82.19665683382497</v>
      </c>
      <c r="I328" s="9"/>
      <c r="J328" s="9"/>
      <c r="K328" s="9"/>
      <c r="L328" s="9"/>
      <c r="M328" s="9"/>
      <c r="N328" s="9"/>
      <c r="Q328" s="16"/>
    </row>
    <row r="329" spans="1:17" s="10" customFormat="1" ht="15">
      <c r="A329" s="188">
        <v>3293</v>
      </c>
      <c r="B329" s="189" t="s">
        <v>100</v>
      </c>
      <c r="C329" s="195">
        <v>10000</v>
      </c>
      <c r="D329" s="120">
        <v>0</v>
      </c>
      <c r="E329" s="120"/>
      <c r="F329" s="120">
        <v>0</v>
      </c>
      <c r="G329" s="120">
        <f t="shared" si="32"/>
        <v>0</v>
      </c>
      <c r="H329" s="196" t="e">
        <f t="shared" si="33"/>
        <v>#DIV/0!</v>
      </c>
      <c r="I329" s="9"/>
      <c r="J329" s="9"/>
      <c r="K329" s="9"/>
      <c r="L329" s="9"/>
      <c r="M329" s="9"/>
      <c r="N329" s="9"/>
      <c r="Q329" s="16"/>
    </row>
    <row r="330" spans="1:17" s="10" customFormat="1" ht="15">
      <c r="A330" s="17">
        <v>3295</v>
      </c>
      <c r="B330" s="18" t="s">
        <v>101</v>
      </c>
      <c r="C330" s="84">
        <v>30188.88</v>
      </c>
      <c r="D330" s="19">
        <v>40680</v>
      </c>
      <c r="E330" s="19">
        <v>40680</v>
      </c>
      <c r="F330" s="19">
        <v>33437.6</v>
      </c>
      <c r="G330" s="120">
        <f t="shared" si="32"/>
        <v>110.76131343726563</v>
      </c>
      <c r="H330" s="196">
        <f t="shared" si="33"/>
        <v>82.19665683382497</v>
      </c>
      <c r="I330" s="9"/>
      <c r="J330" s="9"/>
      <c r="K330" s="9"/>
      <c r="L330" s="9"/>
      <c r="M330" s="9"/>
      <c r="N330" s="9"/>
      <c r="Q330" s="16"/>
    </row>
    <row r="331" spans="1:17" s="10" customFormat="1" ht="15">
      <c r="A331" s="299">
        <v>37</v>
      </c>
      <c r="B331" s="221" t="s">
        <v>162</v>
      </c>
      <c r="C331" s="222">
        <f>SUM(C332)</f>
        <v>0</v>
      </c>
      <c r="D331" s="222">
        <f aca="true" t="shared" si="34" ref="D331:F332">SUM(D332)</f>
        <v>0</v>
      </c>
      <c r="E331" s="222">
        <f t="shared" si="34"/>
        <v>0</v>
      </c>
      <c r="F331" s="222">
        <f t="shared" si="34"/>
        <v>0</v>
      </c>
      <c r="G331" s="223" t="e">
        <f t="shared" si="32"/>
        <v>#DIV/0!</v>
      </c>
      <c r="H331" s="231" t="e">
        <f t="shared" si="33"/>
        <v>#DIV/0!</v>
      </c>
      <c r="I331" s="9"/>
      <c r="J331" s="9"/>
      <c r="K331" s="9"/>
      <c r="L331" s="9"/>
      <c r="M331" s="9"/>
      <c r="N331" s="9"/>
      <c r="Q331" s="16"/>
    </row>
    <row r="332" spans="1:17" s="10" customFormat="1" ht="15" customHeight="1">
      <c r="A332" s="300">
        <v>372</v>
      </c>
      <c r="B332" s="294" t="s">
        <v>163</v>
      </c>
      <c r="C332" s="337">
        <f>SUM(C333)</f>
        <v>0</v>
      </c>
      <c r="D332" s="337">
        <f t="shared" si="34"/>
        <v>0</v>
      </c>
      <c r="E332" s="337">
        <f t="shared" si="34"/>
        <v>0</v>
      </c>
      <c r="F332" s="337">
        <f t="shared" si="34"/>
        <v>0</v>
      </c>
      <c r="G332" s="290" t="e">
        <f t="shared" si="32"/>
        <v>#DIV/0!</v>
      </c>
      <c r="H332" s="283" t="e">
        <f t="shared" si="33"/>
        <v>#DIV/0!</v>
      </c>
      <c r="I332" s="9"/>
      <c r="J332" s="9"/>
      <c r="K332" s="9"/>
      <c r="L332" s="9"/>
      <c r="M332" s="9"/>
      <c r="N332" s="9"/>
      <c r="Q332" s="16"/>
    </row>
    <row r="333" spans="1:17" s="10" customFormat="1" ht="15" customHeight="1">
      <c r="A333" s="17">
        <v>3722</v>
      </c>
      <c r="B333" s="18" t="s">
        <v>136</v>
      </c>
      <c r="C333" s="84">
        <v>0</v>
      </c>
      <c r="D333" s="19">
        <v>0</v>
      </c>
      <c r="E333" s="19">
        <v>0</v>
      </c>
      <c r="F333" s="19">
        <v>0</v>
      </c>
      <c r="G333" s="19" t="e">
        <f t="shared" si="32"/>
        <v>#DIV/0!</v>
      </c>
      <c r="H333" s="142" t="e">
        <f t="shared" si="33"/>
        <v>#DIV/0!</v>
      </c>
      <c r="I333" s="9"/>
      <c r="J333" s="9"/>
      <c r="K333" s="9"/>
      <c r="L333" s="9"/>
      <c r="M333" s="9"/>
      <c r="N333" s="9"/>
      <c r="Q333" s="16"/>
    </row>
    <row r="334" spans="1:17" s="10" customFormat="1" ht="15" customHeight="1">
      <c r="A334" s="299">
        <v>4</v>
      </c>
      <c r="B334" s="221" t="s">
        <v>157</v>
      </c>
      <c r="C334" s="222">
        <f>SUM(C335)</f>
        <v>23762.08</v>
      </c>
      <c r="D334" s="222">
        <f>SUM(D335)</f>
        <v>50000</v>
      </c>
      <c r="E334" s="222">
        <f>SUM(E335)</f>
        <v>51600</v>
      </c>
      <c r="F334" s="222">
        <f>SUM(F335)</f>
        <v>1600</v>
      </c>
      <c r="G334" s="223">
        <f t="shared" si="32"/>
        <v>6.733417276602048</v>
      </c>
      <c r="H334" s="231">
        <v>97</v>
      </c>
      <c r="I334" s="9"/>
      <c r="J334" s="9"/>
      <c r="K334" s="9"/>
      <c r="L334" s="9"/>
      <c r="M334" s="9"/>
      <c r="N334" s="9"/>
      <c r="Q334" s="16"/>
    </row>
    <row r="335" spans="1:17" s="10" customFormat="1" ht="15" customHeight="1">
      <c r="A335" s="296">
        <v>42</v>
      </c>
      <c r="B335" s="288" t="s">
        <v>150</v>
      </c>
      <c r="C335" s="323">
        <f>SUM(C336,C339)</f>
        <v>23762.08</v>
      </c>
      <c r="D335" s="323">
        <f>SUM(D336,D339)</f>
        <v>50000</v>
      </c>
      <c r="E335" s="323">
        <f>SUM(E336,E339)</f>
        <v>51600</v>
      </c>
      <c r="F335" s="323">
        <f>SUM(F336,F339)</f>
        <v>1600</v>
      </c>
      <c r="G335" s="236">
        <f t="shared" si="32"/>
        <v>6.733417276602048</v>
      </c>
      <c r="H335" s="297">
        <v>97</v>
      </c>
      <c r="I335" s="9"/>
      <c r="J335" s="9"/>
      <c r="K335" s="9"/>
      <c r="L335" s="9"/>
      <c r="M335" s="9"/>
      <c r="N335" s="9"/>
      <c r="Q335" s="16"/>
    </row>
    <row r="336" spans="1:17" s="10" customFormat="1" ht="15" customHeight="1">
      <c r="A336" s="300">
        <v>422</v>
      </c>
      <c r="B336" s="294" t="s">
        <v>21</v>
      </c>
      <c r="C336" s="337">
        <f>SUM(C337:C338)</f>
        <v>20500</v>
      </c>
      <c r="D336" s="337">
        <f>SUM(D337:D338)</f>
        <v>50000</v>
      </c>
      <c r="E336" s="337">
        <f>SUM(E337:E338)</f>
        <v>50000</v>
      </c>
      <c r="F336" s="337">
        <f>SUM(F337:F338)</f>
        <v>0</v>
      </c>
      <c r="G336" s="290">
        <v>17</v>
      </c>
      <c r="H336" s="283">
        <v>89</v>
      </c>
      <c r="I336" s="9"/>
      <c r="J336" s="9"/>
      <c r="K336" s="9"/>
      <c r="L336" s="9"/>
      <c r="M336" s="9"/>
      <c r="N336" s="9"/>
      <c r="Q336" s="16"/>
    </row>
    <row r="337" spans="1:17" s="10" customFormat="1" ht="15" customHeight="1">
      <c r="A337" s="17">
        <v>4221</v>
      </c>
      <c r="B337" s="18" t="s">
        <v>106</v>
      </c>
      <c r="C337" s="84"/>
      <c r="D337" s="19"/>
      <c r="E337" s="19"/>
      <c r="F337" s="19"/>
      <c r="G337" s="19">
        <v>11</v>
      </c>
      <c r="H337" s="142">
        <v>85</v>
      </c>
      <c r="I337" s="9"/>
      <c r="J337" s="9"/>
      <c r="K337" s="9"/>
      <c r="L337" s="9"/>
      <c r="M337" s="9"/>
      <c r="N337" s="9"/>
      <c r="Q337" s="16"/>
    </row>
    <row r="338" spans="1:17" s="10" customFormat="1" ht="15" customHeight="1">
      <c r="A338" s="17">
        <v>4226</v>
      </c>
      <c r="B338" s="18" t="s">
        <v>130</v>
      </c>
      <c r="C338" s="84">
        <v>20500</v>
      </c>
      <c r="D338" s="19">
        <v>50000</v>
      </c>
      <c r="E338" s="19">
        <v>50000</v>
      </c>
      <c r="F338" s="19">
        <v>0</v>
      </c>
      <c r="G338" s="19">
        <v>0</v>
      </c>
      <c r="H338" s="142">
        <v>98</v>
      </c>
      <c r="I338" s="9"/>
      <c r="J338" s="9"/>
      <c r="K338" s="9"/>
      <c r="L338" s="9"/>
      <c r="M338" s="9"/>
      <c r="N338" s="9"/>
      <c r="Q338" s="16"/>
    </row>
    <row r="339" spans="1:17" s="10" customFormat="1" ht="15" customHeight="1">
      <c r="A339" s="296">
        <v>424</v>
      </c>
      <c r="B339" s="288" t="s">
        <v>151</v>
      </c>
      <c r="C339" s="323">
        <f>SUM(C340)</f>
        <v>3262.08</v>
      </c>
      <c r="D339" s="323">
        <f>SUM(D340)</f>
        <v>0</v>
      </c>
      <c r="E339" s="323">
        <f>SUM(E340)</f>
        <v>1600</v>
      </c>
      <c r="F339" s="323">
        <f>SUM(F340)</f>
        <v>1600</v>
      </c>
      <c r="G339" s="236">
        <v>3539</v>
      </c>
      <c r="H339" s="283">
        <v>98</v>
      </c>
      <c r="I339" s="9"/>
      <c r="J339" s="9"/>
      <c r="K339" s="9"/>
      <c r="L339" s="9"/>
      <c r="M339" s="9"/>
      <c r="N339" s="9"/>
      <c r="Q339" s="16"/>
    </row>
    <row r="340" spans="1:17" s="10" customFormat="1" ht="15" customHeight="1">
      <c r="A340" s="17">
        <v>4241</v>
      </c>
      <c r="B340" s="18" t="s">
        <v>129</v>
      </c>
      <c r="C340" s="84">
        <v>3262.08</v>
      </c>
      <c r="D340" s="19">
        <v>0</v>
      </c>
      <c r="E340" s="19">
        <v>1600</v>
      </c>
      <c r="F340" s="19">
        <v>1600</v>
      </c>
      <c r="G340" s="19">
        <v>3539</v>
      </c>
      <c r="H340" s="142">
        <v>98</v>
      </c>
      <c r="I340" s="9"/>
      <c r="J340" s="9"/>
      <c r="K340" s="9"/>
      <c r="L340" s="9"/>
      <c r="M340" s="9"/>
      <c r="N340" s="9"/>
      <c r="Q340" s="16"/>
    </row>
    <row r="341" spans="1:17" s="10" customFormat="1" ht="15">
      <c r="A341" s="558" t="s">
        <v>6</v>
      </c>
      <c r="B341" s="559"/>
      <c r="C341" s="327">
        <f>SUM(C306,C315,C331,C334)</f>
        <v>10165646.280000001</v>
      </c>
      <c r="D341" s="327">
        <f>SUM(D306,D315,D331,D334)</f>
        <v>11364000</v>
      </c>
      <c r="E341" s="327">
        <f>SUM(E306,E315,E331,E334)</f>
        <v>11365600</v>
      </c>
      <c r="F341" s="327">
        <f>SUM(F306,F315,F331,F334)</f>
        <v>11125288.879999997</v>
      </c>
      <c r="G341" s="286">
        <v>104</v>
      </c>
      <c r="H341" s="286">
        <v>96</v>
      </c>
      <c r="I341" s="9"/>
      <c r="J341" s="9"/>
      <c r="K341" s="9"/>
      <c r="L341" s="9"/>
      <c r="M341" s="9"/>
      <c r="N341" s="9"/>
      <c r="Q341" s="16"/>
    </row>
    <row r="342" spans="1:17" s="10" customFormat="1" ht="15">
      <c r="A342" s="8"/>
      <c r="B342" s="8"/>
      <c r="C342" s="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Q342" s="16"/>
    </row>
    <row r="343" spans="1:17" s="10" customFormat="1" ht="15.75">
      <c r="A343" s="562" t="s">
        <v>207</v>
      </c>
      <c r="B343" s="562"/>
      <c r="C343" s="562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Q343" s="16"/>
    </row>
    <row r="344" spans="1:15" s="10" customFormat="1" ht="15">
      <c r="A344" s="623" t="s">
        <v>253</v>
      </c>
      <c r="B344" s="623"/>
      <c r="C344" s="536"/>
      <c r="D344" s="9"/>
      <c r="E344" s="9"/>
      <c r="F344" s="9"/>
      <c r="G344" s="9"/>
      <c r="H344" s="9"/>
      <c r="I344" s="9"/>
      <c r="J344" s="9"/>
      <c r="K344" s="9"/>
      <c r="L344" s="9"/>
      <c r="O344" s="16"/>
    </row>
    <row r="345" spans="1:16" ht="19.5" customHeight="1">
      <c r="A345" s="546" t="s">
        <v>74</v>
      </c>
      <c r="B345" s="554" t="s">
        <v>3</v>
      </c>
      <c r="C345" s="554" t="s">
        <v>70</v>
      </c>
      <c r="D345" s="544" t="s">
        <v>167</v>
      </c>
      <c r="E345" s="544" t="s">
        <v>168</v>
      </c>
      <c r="F345" s="544" t="s">
        <v>169</v>
      </c>
      <c r="G345" s="544" t="s">
        <v>71</v>
      </c>
      <c r="H345" s="544" t="s">
        <v>71</v>
      </c>
      <c r="I345" s="37"/>
      <c r="J345" s="37"/>
      <c r="K345" s="37"/>
      <c r="L345" s="37"/>
      <c r="M345" s="37"/>
      <c r="N345" s="37"/>
      <c r="O345" s="32"/>
      <c r="P345" s="32"/>
    </row>
    <row r="346" spans="1:16" ht="27.75" customHeight="1">
      <c r="A346" s="547"/>
      <c r="B346" s="555"/>
      <c r="C346" s="555"/>
      <c r="D346" s="545"/>
      <c r="E346" s="545"/>
      <c r="F346" s="545"/>
      <c r="G346" s="545"/>
      <c r="H346" s="545"/>
      <c r="I346" s="37"/>
      <c r="J346" s="37"/>
      <c r="K346" s="37"/>
      <c r="L346" s="37"/>
      <c r="M346" s="37"/>
      <c r="N346" s="37"/>
      <c r="O346" s="32"/>
      <c r="P346" s="32"/>
    </row>
    <row r="347" spans="1:16" ht="15">
      <c r="A347" s="561">
        <v>1</v>
      </c>
      <c r="B347" s="561"/>
      <c r="C347" s="72">
        <v>2</v>
      </c>
      <c r="D347" s="73">
        <v>3</v>
      </c>
      <c r="E347" s="73">
        <v>4</v>
      </c>
      <c r="F347" s="73">
        <v>5</v>
      </c>
      <c r="G347" s="73" t="s">
        <v>72</v>
      </c>
      <c r="H347" s="73" t="s">
        <v>73</v>
      </c>
      <c r="I347" s="37"/>
      <c r="J347" s="37"/>
      <c r="K347" s="37"/>
      <c r="L347" s="37"/>
      <c r="M347" s="37"/>
      <c r="N347" s="37"/>
      <c r="O347" s="32"/>
      <c r="P347" s="32"/>
    </row>
    <row r="348" spans="1:15" s="10" customFormat="1" ht="15">
      <c r="A348" s="197">
        <v>32</v>
      </c>
      <c r="B348" s="198" t="s">
        <v>11</v>
      </c>
      <c r="C348" s="340">
        <f>C349+C352</f>
        <v>0</v>
      </c>
      <c r="D348" s="340">
        <f>D349+D352</f>
        <v>21600</v>
      </c>
      <c r="E348" s="340">
        <f>E349+E352</f>
        <v>21600</v>
      </c>
      <c r="F348" s="340">
        <f>F349+F352</f>
        <v>21600</v>
      </c>
      <c r="G348" s="200" t="e">
        <f aca="true" t="shared" si="35" ref="G348:G354">F348/C348*100</f>
        <v>#DIV/0!</v>
      </c>
      <c r="H348" s="201">
        <f aca="true" t="shared" si="36" ref="H348:H354">F348/E348*100</f>
        <v>100</v>
      </c>
      <c r="I348" s="9"/>
      <c r="J348" s="9"/>
      <c r="K348" s="9"/>
      <c r="L348" s="9"/>
      <c r="O348" s="16"/>
    </row>
    <row r="349" spans="1:15" s="10" customFormat="1" ht="15">
      <c r="A349" s="279">
        <v>322</v>
      </c>
      <c r="B349" s="280" t="s">
        <v>14</v>
      </c>
      <c r="C349" s="341">
        <f>SUM(C350:C351)</f>
        <v>0</v>
      </c>
      <c r="D349" s="341">
        <f>SUM(D350:D351)</f>
        <v>14637.5</v>
      </c>
      <c r="E349" s="341">
        <f>SUM(E350:E351)</f>
        <v>14637.5</v>
      </c>
      <c r="F349" s="341">
        <f>SUM(F350:F351)</f>
        <v>14637.5</v>
      </c>
      <c r="G349" s="319" t="e">
        <f t="shared" si="35"/>
        <v>#DIV/0!</v>
      </c>
      <c r="H349" s="320">
        <f t="shared" si="36"/>
        <v>100</v>
      </c>
      <c r="I349" s="9"/>
      <c r="J349" s="9"/>
      <c r="K349" s="9"/>
      <c r="L349" s="9"/>
      <c r="O349" s="16"/>
    </row>
    <row r="350" spans="1:15" s="10" customFormat="1" ht="15">
      <c r="A350" s="188">
        <v>3221</v>
      </c>
      <c r="B350" s="189" t="s">
        <v>15</v>
      </c>
      <c r="C350" s="338">
        <v>0</v>
      </c>
      <c r="D350" s="339">
        <v>7183.32</v>
      </c>
      <c r="E350" s="339">
        <v>7183.32</v>
      </c>
      <c r="F350" s="120">
        <v>7183.32</v>
      </c>
      <c r="G350" s="175" t="e">
        <f t="shared" si="35"/>
        <v>#DIV/0!</v>
      </c>
      <c r="H350" s="329">
        <f t="shared" si="36"/>
        <v>100</v>
      </c>
      <c r="I350" s="9"/>
      <c r="J350" s="9"/>
      <c r="K350" s="9"/>
      <c r="L350" s="9"/>
      <c r="O350" s="16"/>
    </row>
    <row r="351" spans="1:15" s="39" customFormat="1" ht="15">
      <c r="A351" s="17">
        <v>3224</v>
      </c>
      <c r="B351" s="18" t="s">
        <v>209</v>
      </c>
      <c r="C351" s="139">
        <v>0</v>
      </c>
      <c r="D351" s="139">
        <v>7454.18</v>
      </c>
      <c r="E351" s="139">
        <v>7454.18</v>
      </c>
      <c r="F351" s="19">
        <v>7454.18</v>
      </c>
      <c r="G351" s="175" t="e">
        <f t="shared" si="35"/>
        <v>#DIV/0!</v>
      </c>
      <c r="H351" s="329">
        <f t="shared" si="36"/>
        <v>100</v>
      </c>
      <c r="I351" s="20"/>
      <c r="J351" s="20"/>
      <c r="K351" s="20"/>
      <c r="L351" s="20"/>
      <c r="O351" s="2"/>
    </row>
    <row r="352" spans="1:15" s="10" customFormat="1" ht="15">
      <c r="A352" s="279">
        <v>323</v>
      </c>
      <c r="B352" s="280" t="s">
        <v>16</v>
      </c>
      <c r="C352" s="341">
        <f>SUM(C353)</f>
        <v>0</v>
      </c>
      <c r="D352" s="341">
        <f>SUM(D353)</f>
        <v>6962.5</v>
      </c>
      <c r="E352" s="341">
        <f>SUM(E353)</f>
        <v>6962.5</v>
      </c>
      <c r="F352" s="341">
        <f>SUM(F353)</f>
        <v>6962.5</v>
      </c>
      <c r="G352" s="319" t="e">
        <f t="shared" si="35"/>
        <v>#DIV/0!</v>
      </c>
      <c r="H352" s="320">
        <f t="shared" si="36"/>
        <v>100</v>
      </c>
      <c r="I352" s="9"/>
      <c r="J352" s="9"/>
      <c r="K352" s="9"/>
      <c r="L352" s="9"/>
      <c r="O352" s="16"/>
    </row>
    <row r="353" spans="1:15" s="39" customFormat="1" ht="15">
      <c r="A353" s="64">
        <v>3235</v>
      </c>
      <c r="B353" s="61" t="s">
        <v>148</v>
      </c>
      <c r="C353" s="151"/>
      <c r="D353" s="88">
        <v>6962.5</v>
      </c>
      <c r="E353" s="88">
        <v>6962.5</v>
      </c>
      <c r="F353" s="62">
        <v>6962.5</v>
      </c>
      <c r="G353" s="356" t="e">
        <f t="shared" si="35"/>
        <v>#DIV/0!</v>
      </c>
      <c r="H353" s="357">
        <f t="shared" si="36"/>
        <v>100</v>
      </c>
      <c r="I353" s="20"/>
      <c r="J353" s="20"/>
      <c r="K353" s="20"/>
      <c r="L353" s="20"/>
      <c r="O353" s="2"/>
    </row>
    <row r="354" spans="1:15" s="10" customFormat="1" ht="15">
      <c r="A354" s="637" t="s">
        <v>6</v>
      </c>
      <c r="B354" s="638"/>
      <c r="C354" s="342">
        <f>SUM(C348)</f>
        <v>0</v>
      </c>
      <c r="D354" s="343">
        <f>SUM(D348)</f>
        <v>21600</v>
      </c>
      <c r="E354" s="343">
        <f>SUM(E348)</f>
        <v>21600</v>
      </c>
      <c r="F354" s="343">
        <f>SUM(F348)</f>
        <v>21600</v>
      </c>
      <c r="G354" s="358" t="e">
        <f t="shared" si="35"/>
        <v>#DIV/0!</v>
      </c>
      <c r="H354" s="359">
        <f t="shared" si="36"/>
        <v>100</v>
      </c>
      <c r="I354" s="9"/>
      <c r="J354" s="9"/>
      <c r="K354" s="9"/>
      <c r="L354" s="9"/>
      <c r="O354" s="16"/>
    </row>
    <row r="355" spans="1:15" s="10" customFormat="1" ht="15">
      <c r="A355" s="8"/>
      <c r="B355" s="8"/>
      <c r="C355" s="9"/>
      <c r="D355" s="9"/>
      <c r="E355" s="9"/>
      <c r="F355" s="9"/>
      <c r="G355" s="9"/>
      <c r="H355" s="9"/>
      <c r="I355" s="9"/>
      <c r="J355" s="9"/>
      <c r="K355" s="9"/>
      <c r="L355" s="9"/>
      <c r="O355" s="16"/>
    </row>
    <row r="356" spans="1:15" s="10" customFormat="1" ht="15.75">
      <c r="A356" s="562" t="s">
        <v>207</v>
      </c>
      <c r="B356" s="562"/>
      <c r="C356" s="562"/>
      <c r="D356" s="9"/>
      <c r="E356" s="9"/>
      <c r="F356" s="9"/>
      <c r="G356" s="9"/>
      <c r="H356" s="9"/>
      <c r="I356" s="9"/>
      <c r="J356" s="9"/>
      <c r="K356" s="9"/>
      <c r="L356" s="9"/>
      <c r="O356" s="16"/>
    </row>
    <row r="357" spans="1:15" s="10" customFormat="1" ht="15">
      <c r="A357" s="623" t="s">
        <v>199</v>
      </c>
      <c r="B357" s="623"/>
      <c r="C357" s="536"/>
      <c r="D357" s="9"/>
      <c r="E357" s="9"/>
      <c r="F357" s="9"/>
      <c r="G357" s="9"/>
      <c r="H357" s="9"/>
      <c r="I357" s="9"/>
      <c r="J357" s="9"/>
      <c r="K357" s="9"/>
      <c r="L357" s="9"/>
      <c r="O357" s="16"/>
    </row>
    <row r="358" spans="1:15" s="10" customFormat="1" ht="15">
      <c r="A358" s="546" t="s">
        <v>74</v>
      </c>
      <c r="B358" s="554" t="s">
        <v>3</v>
      </c>
      <c r="C358" s="554" t="s">
        <v>70</v>
      </c>
      <c r="D358" s="544" t="s">
        <v>167</v>
      </c>
      <c r="E358" s="544" t="s">
        <v>168</v>
      </c>
      <c r="F358" s="544" t="s">
        <v>169</v>
      </c>
      <c r="G358" s="544" t="s">
        <v>71</v>
      </c>
      <c r="H358" s="544" t="s">
        <v>71</v>
      </c>
      <c r="I358" s="9"/>
      <c r="J358" s="9"/>
      <c r="K358" s="9"/>
      <c r="L358" s="9"/>
      <c r="O358" s="16"/>
    </row>
    <row r="359" spans="1:15" s="10" customFormat="1" ht="31.5" customHeight="1">
      <c r="A359" s="547"/>
      <c r="B359" s="555"/>
      <c r="C359" s="555"/>
      <c r="D359" s="545"/>
      <c r="E359" s="545"/>
      <c r="F359" s="545"/>
      <c r="G359" s="545"/>
      <c r="H359" s="545"/>
      <c r="I359" s="9"/>
      <c r="J359" s="9"/>
      <c r="K359" s="9"/>
      <c r="L359" s="9"/>
      <c r="O359" s="16"/>
    </row>
    <row r="360" spans="1:15" s="10" customFormat="1" ht="15">
      <c r="A360" s="561">
        <v>1</v>
      </c>
      <c r="B360" s="561"/>
      <c r="C360" s="72">
        <v>2</v>
      </c>
      <c r="D360" s="73">
        <v>3</v>
      </c>
      <c r="E360" s="73">
        <v>4</v>
      </c>
      <c r="F360" s="73">
        <v>5</v>
      </c>
      <c r="G360" s="73" t="s">
        <v>72</v>
      </c>
      <c r="H360" s="73" t="s">
        <v>73</v>
      </c>
      <c r="I360" s="9"/>
      <c r="J360" s="9"/>
      <c r="K360" s="9"/>
      <c r="L360" s="9"/>
      <c r="O360" s="16"/>
    </row>
    <row r="361" spans="1:12" s="32" customFormat="1" ht="15" customHeight="1">
      <c r="A361" s="197">
        <v>32</v>
      </c>
      <c r="B361" s="198" t="s">
        <v>11</v>
      </c>
      <c r="C361" s="340">
        <f>SUM(C362)</f>
        <v>1892</v>
      </c>
      <c r="D361" s="340">
        <f>SUM(D362)</f>
        <v>0</v>
      </c>
      <c r="E361" s="340">
        <f>SUM(E362)</f>
        <v>0</v>
      </c>
      <c r="F361" s="340">
        <f>SUM(F362)</f>
        <v>0</v>
      </c>
      <c r="G361" s="200">
        <f>F361/C361*100</f>
        <v>0</v>
      </c>
      <c r="H361" s="201" t="e">
        <f>F361/E361*100</f>
        <v>#DIV/0!</v>
      </c>
      <c r="I361" s="9"/>
      <c r="J361" s="9"/>
      <c r="K361" s="9"/>
      <c r="L361" s="9"/>
    </row>
    <row r="362" spans="1:16" ht="15" customHeight="1">
      <c r="A362" s="279">
        <v>321</v>
      </c>
      <c r="B362" s="280" t="s">
        <v>12</v>
      </c>
      <c r="C362" s="341">
        <f>SUM(C363:C363)</f>
        <v>1892</v>
      </c>
      <c r="D362" s="341">
        <f>SUM(D363:D363)</f>
        <v>0</v>
      </c>
      <c r="E362" s="341">
        <f>SUM(E363:E363)</f>
        <v>0</v>
      </c>
      <c r="F362" s="341">
        <f>SUM(F363:F363)</f>
        <v>0</v>
      </c>
      <c r="G362" s="319">
        <f>F362/C362*100</f>
        <v>0</v>
      </c>
      <c r="H362" s="320" t="e">
        <f>F362/E362*100</f>
        <v>#DIV/0!</v>
      </c>
      <c r="I362" s="37"/>
      <c r="J362" s="37"/>
      <c r="K362" s="37"/>
      <c r="L362" s="37"/>
      <c r="M362" s="37"/>
      <c r="N362" s="37"/>
      <c r="O362" s="32"/>
      <c r="P362" s="32"/>
    </row>
    <row r="363" spans="1:16" ht="15" customHeight="1">
      <c r="A363" s="188">
        <v>3211</v>
      </c>
      <c r="B363" s="189" t="s">
        <v>80</v>
      </c>
      <c r="C363" s="338">
        <v>1892</v>
      </c>
      <c r="D363" s="339">
        <v>0</v>
      </c>
      <c r="E363" s="339">
        <v>0</v>
      </c>
      <c r="F363" s="120">
        <v>0</v>
      </c>
      <c r="G363" s="175">
        <f>F363/C363*100</f>
        <v>0</v>
      </c>
      <c r="H363" s="329" t="e">
        <f>F363/E363*100</f>
        <v>#DIV/0!</v>
      </c>
      <c r="I363" s="37"/>
      <c r="J363" s="37"/>
      <c r="K363" s="37"/>
      <c r="L363" s="37"/>
      <c r="M363" s="37"/>
      <c r="N363" s="37"/>
      <c r="O363" s="32"/>
      <c r="P363" s="32"/>
    </row>
    <row r="364" spans="1:16" ht="15" customHeight="1">
      <c r="A364" s="624" t="s">
        <v>6</v>
      </c>
      <c r="B364" s="625"/>
      <c r="C364" s="345">
        <f>SUM(C361)</f>
        <v>1892</v>
      </c>
      <c r="D364" s="345">
        <f>SUM(D361)</f>
        <v>0</v>
      </c>
      <c r="E364" s="345">
        <f>SUM(E361)</f>
        <v>0</v>
      </c>
      <c r="F364" s="345">
        <f>SUM(F361)</f>
        <v>0</v>
      </c>
      <c r="G364" s="343">
        <f>F364/C364*100</f>
        <v>0</v>
      </c>
      <c r="H364" s="344" t="e">
        <f>F364/E364*100</f>
        <v>#DIV/0!</v>
      </c>
      <c r="I364" s="68"/>
      <c r="J364" s="68"/>
      <c r="K364" s="68"/>
      <c r="L364" s="68"/>
      <c r="M364" s="69"/>
      <c r="N364" s="69"/>
      <c r="O364" s="32"/>
      <c r="P364" s="32"/>
    </row>
    <row r="365" spans="1:16" ht="15">
      <c r="A365" s="34"/>
      <c r="B365" s="34"/>
      <c r="C365" s="34"/>
      <c r="D365" s="33"/>
      <c r="E365" s="33"/>
      <c r="F365" s="33"/>
      <c r="G365" s="33"/>
      <c r="H365" s="37"/>
      <c r="I365" s="14"/>
      <c r="J365" s="14"/>
      <c r="K365" s="14"/>
      <c r="L365" s="14"/>
      <c r="M365" s="14"/>
      <c r="N365" s="14"/>
      <c r="O365" s="32"/>
      <c r="P365" s="32"/>
    </row>
    <row r="366" spans="1:16" ht="15.75">
      <c r="A366" s="562" t="s">
        <v>207</v>
      </c>
      <c r="B366" s="562"/>
      <c r="C366" s="562"/>
      <c r="D366" s="33"/>
      <c r="E366" s="33"/>
      <c r="F366" s="33"/>
      <c r="G366" s="33"/>
      <c r="H366" s="37"/>
      <c r="I366" s="14"/>
      <c r="J366" s="14"/>
      <c r="K366" s="14"/>
      <c r="L366" s="14"/>
      <c r="M366" s="14"/>
      <c r="N366" s="14"/>
      <c r="O366" s="32"/>
      <c r="P366" s="32"/>
    </row>
    <row r="367" spans="1:16" ht="15">
      <c r="A367" s="623" t="s">
        <v>210</v>
      </c>
      <c r="B367" s="623"/>
      <c r="C367" s="537"/>
      <c r="D367" s="33"/>
      <c r="E367" s="33"/>
      <c r="F367" s="33"/>
      <c r="G367" s="33"/>
      <c r="H367" s="37"/>
      <c r="I367" s="14"/>
      <c r="J367" s="14"/>
      <c r="K367" s="14"/>
      <c r="L367" s="14"/>
      <c r="M367" s="14"/>
      <c r="N367" s="14"/>
      <c r="O367" s="32"/>
      <c r="P367" s="32"/>
    </row>
    <row r="368" spans="1:16" ht="15">
      <c r="A368" s="546" t="s">
        <v>74</v>
      </c>
      <c r="B368" s="554" t="s">
        <v>3</v>
      </c>
      <c r="C368" s="554" t="s">
        <v>70</v>
      </c>
      <c r="D368" s="544" t="s">
        <v>167</v>
      </c>
      <c r="E368" s="544" t="s">
        <v>168</v>
      </c>
      <c r="F368" s="544" t="s">
        <v>169</v>
      </c>
      <c r="G368" s="544" t="s">
        <v>71</v>
      </c>
      <c r="H368" s="544" t="s">
        <v>71</v>
      </c>
      <c r="I368" s="14"/>
      <c r="J368" s="14"/>
      <c r="K368" s="14"/>
      <c r="L368" s="14"/>
      <c r="M368" s="14"/>
      <c r="N368" s="14"/>
      <c r="O368" s="32"/>
      <c r="P368" s="32"/>
    </row>
    <row r="369" spans="1:16" ht="29.25" customHeight="1">
      <c r="A369" s="547"/>
      <c r="B369" s="555"/>
      <c r="C369" s="555"/>
      <c r="D369" s="545"/>
      <c r="E369" s="545"/>
      <c r="F369" s="545"/>
      <c r="G369" s="545"/>
      <c r="H369" s="545"/>
      <c r="I369" s="14"/>
      <c r="J369" s="14"/>
      <c r="K369" s="14"/>
      <c r="L369" s="14"/>
      <c r="M369" s="14"/>
      <c r="N369" s="14"/>
      <c r="O369" s="32"/>
      <c r="P369" s="32"/>
    </row>
    <row r="370" spans="1:16" ht="15">
      <c r="A370" s="569">
        <v>1</v>
      </c>
      <c r="B370" s="570"/>
      <c r="C370" s="72">
        <v>2</v>
      </c>
      <c r="D370" s="73">
        <v>3</v>
      </c>
      <c r="E370" s="73">
        <v>4</v>
      </c>
      <c r="F370" s="73">
        <v>5</v>
      </c>
      <c r="G370" s="73" t="s">
        <v>72</v>
      </c>
      <c r="H370" s="73" t="s">
        <v>73</v>
      </c>
      <c r="I370" s="21"/>
      <c r="J370" s="21"/>
      <c r="K370" s="21"/>
      <c r="L370" s="21"/>
      <c r="M370" s="36"/>
      <c r="N370" s="36"/>
      <c r="O370" s="32"/>
      <c r="P370" s="32"/>
    </row>
    <row r="371" spans="1:16" ht="15" customHeight="1">
      <c r="A371" s="197">
        <v>42</v>
      </c>
      <c r="B371" s="198" t="s">
        <v>22</v>
      </c>
      <c r="C371" s="349">
        <f>SUM(C374)</f>
        <v>1835.4</v>
      </c>
      <c r="D371" s="349">
        <f>SUM(D374)</f>
        <v>2000</v>
      </c>
      <c r="E371" s="349">
        <f>SUM(E374)</f>
        <v>2000</v>
      </c>
      <c r="F371" s="349">
        <f>SUM(F374)</f>
        <v>1835.4</v>
      </c>
      <c r="G371" s="200">
        <f aca="true" t="shared" si="37" ref="G371:G376">F371/C371*100</f>
        <v>100</v>
      </c>
      <c r="H371" s="201">
        <f aca="true" t="shared" si="38" ref="H371:H376">F371/E371*100</f>
        <v>91.77000000000001</v>
      </c>
      <c r="I371" s="37"/>
      <c r="J371" s="37"/>
      <c r="K371" s="37"/>
      <c r="L371" s="37"/>
      <c r="M371" s="37"/>
      <c r="N371" s="37"/>
      <c r="O371" s="32"/>
      <c r="P371" s="32"/>
    </row>
    <row r="372" spans="1:16" ht="15" customHeight="1">
      <c r="A372" s="366">
        <v>422</v>
      </c>
      <c r="B372" s="367" t="s">
        <v>21</v>
      </c>
      <c r="C372" s="368">
        <f>SUM(C373)</f>
        <v>0</v>
      </c>
      <c r="D372" s="368">
        <f>SUM(D373)</f>
        <v>445</v>
      </c>
      <c r="E372" s="368">
        <f>SUM(E373)</f>
        <v>445</v>
      </c>
      <c r="F372" s="368">
        <f>SUM(F373)</f>
        <v>0</v>
      </c>
      <c r="G372" s="319" t="e">
        <f t="shared" si="37"/>
        <v>#DIV/0!</v>
      </c>
      <c r="H372" s="320">
        <f t="shared" si="38"/>
        <v>0</v>
      </c>
      <c r="I372" s="37"/>
      <c r="J372" s="37"/>
      <c r="K372" s="37"/>
      <c r="L372" s="37"/>
      <c r="M372" s="37"/>
      <c r="N372" s="37"/>
      <c r="O372" s="32"/>
      <c r="P372" s="32"/>
    </row>
    <row r="373" spans="1:16" ht="15" customHeight="1">
      <c r="A373" s="360">
        <v>4221</v>
      </c>
      <c r="B373" s="362" t="s">
        <v>106</v>
      </c>
      <c r="C373" s="361">
        <v>0</v>
      </c>
      <c r="D373" s="365">
        <v>445</v>
      </c>
      <c r="E373" s="361">
        <v>445</v>
      </c>
      <c r="F373" s="361">
        <v>0</v>
      </c>
      <c r="G373" s="363" t="e">
        <f t="shared" si="37"/>
        <v>#DIV/0!</v>
      </c>
      <c r="H373" s="364">
        <f t="shared" si="38"/>
        <v>0</v>
      </c>
      <c r="I373" s="37"/>
      <c r="J373" s="37"/>
      <c r="K373" s="37"/>
      <c r="L373" s="37"/>
      <c r="M373" s="37"/>
      <c r="N373" s="37"/>
      <c r="O373" s="32"/>
      <c r="P373" s="32"/>
    </row>
    <row r="374" spans="1:16" s="16" customFormat="1" ht="15" customHeight="1">
      <c r="A374" s="279">
        <v>424</v>
      </c>
      <c r="B374" s="280" t="s">
        <v>211</v>
      </c>
      <c r="C374" s="281">
        <f>SUM(C375)</f>
        <v>1835.4</v>
      </c>
      <c r="D374" s="281">
        <f>SUM(D375)</f>
        <v>2000</v>
      </c>
      <c r="E374" s="281">
        <f>SUM(E375)</f>
        <v>2000</v>
      </c>
      <c r="F374" s="281">
        <f>SUM(F375)</f>
        <v>1835.4</v>
      </c>
      <c r="G374" s="319">
        <f t="shared" si="37"/>
        <v>100</v>
      </c>
      <c r="H374" s="320">
        <f t="shared" si="38"/>
        <v>91.77000000000001</v>
      </c>
      <c r="I374" s="37"/>
      <c r="J374" s="37"/>
      <c r="K374" s="37"/>
      <c r="L374" s="37"/>
      <c r="M374" s="37"/>
      <c r="N374" s="37"/>
      <c r="O374" s="32"/>
      <c r="P374" s="32"/>
    </row>
    <row r="375" spans="1:16" ht="15" customHeight="1">
      <c r="A375" s="154">
        <v>4241</v>
      </c>
      <c r="B375" s="152" t="s">
        <v>129</v>
      </c>
      <c r="C375" s="155">
        <v>1835.4</v>
      </c>
      <c r="D375" s="88">
        <v>2000</v>
      </c>
      <c r="E375" s="88">
        <v>2000</v>
      </c>
      <c r="F375" s="88">
        <v>1835.4</v>
      </c>
      <c r="G375" s="363">
        <f t="shared" si="37"/>
        <v>100</v>
      </c>
      <c r="H375" s="364">
        <f t="shared" si="38"/>
        <v>91.77000000000001</v>
      </c>
      <c r="I375" s="33"/>
      <c r="J375" s="33"/>
      <c r="K375" s="33"/>
      <c r="L375" s="33"/>
      <c r="M375" s="33"/>
      <c r="N375" s="33"/>
      <c r="O375" s="32"/>
      <c r="P375" s="32"/>
    </row>
    <row r="376" spans="1:16" s="45" customFormat="1" ht="15" customHeight="1">
      <c r="A376" s="621" t="s">
        <v>6</v>
      </c>
      <c r="B376" s="621"/>
      <c r="C376" s="347">
        <f>SUM(C371)</f>
        <v>1835.4</v>
      </c>
      <c r="D376" s="347">
        <f>SUM(D372,D374)</f>
        <v>2445</v>
      </c>
      <c r="E376" s="347">
        <f>SUM(E372,E374)</f>
        <v>2445</v>
      </c>
      <c r="F376" s="347">
        <f>SUM(F372,F374)</f>
        <v>1835.4</v>
      </c>
      <c r="G376" s="200">
        <f t="shared" si="37"/>
        <v>100</v>
      </c>
      <c r="H376" s="201">
        <f t="shared" si="38"/>
        <v>75.06748466257669</v>
      </c>
      <c r="I376" s="41"/>
      <c r="J376" s="41"/>
      <c r="K376" s="41"/>
      <c r="L376" s="42"/>
      <c r="M376" s="41"/>
      <c r="N376" s="41"/>
      <c r="O376" s="43" t="e">
        <f>SUM(#REF!,#REF!,#REF!,#REF!,#REF!,#REF!,#REF!)</f>
        <v>#REF!</v>
      </c>
      <c r="P376" s="44" t="e">
        <f>SUM(#REF!,#REF!,#REF!,#REF!,#REF!,#REF!,#REF!)</f>
        <v>#REF!</v>
      </c>
    </row>
    <row r="377" spans="1:16" s="45" customFormat="1" ht="19.5">
      <c r="A377" s="34"/>
      <c r="B377" s="34"/>
      <c r="C377" s="34"/>
      <c r="D377" s="33"/>
      <c r="E377" s="33"/>
      <c r="F377" s="33"/>
      <c r="G377" s="33"/>
      <c r="H377" s="37"/>
      <c r="I377" s="41"/>
      <c r="J377" s="41"/>
      <c r="K377" s="41"/>
      <c r="L377" s="42"/>
      <c r="M377" s="41"/>
      <c r="N377" s="41"/>
      <c r="O377" s="41"/>
      <c r="P377" s="41"/>
    </row>
    <row r="378" spans="1:16" s="45" customFormat="1" ht="19.5">
      <c r="A378" s="622" t="s">
        <v>254</v>
      </c>
      <c r="B378" s="622"/>
      <c r="C378" s="622"/>
      <c r="D378" s="33"/>
      <c r="E378" s="33"/>
      <c r="F378" s="33"/>
      <c r="G378" s="33"/>
      <c r="H378" s="37"/>
      <c r="I378" s="41"/>
      <c r="J378" s="41"/>
      <c r="K378" s="41"/>
      <c r="L378" s="42"/>
      <c r="M378" s="41"/>
      <c r="N378" s="41"/>
      <c r="O378" s="41"/>
      <c r="P378" s="41"/>
    </row>
    <row r="379" spans="1:8" s="87" customFormat="1" ht="15">
      <c r="A379" s="620" t="s">
        <v>75</v>
      </c>
      <c r="B379" s="620"/>
      <c r="C379" s="34"/>
      <c r="D379" s="33"/>
      <c r="E379" s="33"/>
      <c r="F379" s="33"/>
      <c r="G379" s="33"/>
      <c r="H379" s="37"/>
    </row>
    <row r="380" spans="1:8" ht="13.5" customHeight="1">
      <c r="A380" s="546" t="s">
        <v>74</v>
      </c>
      <c r="B380" s="554" t="s">
        <v>3</v>
      </c>
      <c r="C380" s="554" t="s">
        <v>70</v>
      </c>
      <c r="D380" s="544" t="s">
        <v>167</v>
      </c>
      <c r="E380" s="544" t="s">
        <v>168</v>
      </c>
      <c r="F380" s="544" t="s">
        <v>169</v>
      </c>
      <c r="G380" s="544" t="s">
        <v>71</v>
      </c>
      <c r="H380" s="544" t="s">
        <v>71</v>
      </c>
    </row>
    <row r="381" spans="1:8" ht="30" customHeight="1">
      <c r="A381" s="547"/>
      <c r="B381" s="555"/>
      <c r="C381" s="555"/>
      <c r="D381" s="545"/>
      <c r="E381" s="545"/>
      <c r="F381" s="545"/>
      <c r="G381" s="545"/>
      <c r="H381" s="545"/>
    </row>
    <row r="382" spans="1:8" ht="15">
      <c r="A382" s="561">
        <v>1</v>
      </c>
      <c r="B382" s="561"/>
      <c r="C382" s="72">
        <v>2</v>
      </c>
      <c r="D382" s="73">
        <v>3</v>
      </c>
      <c r="E382" s="73">
        <v>4</v>
      </c>
      <c r="F382" s="73">
        <v>5</v>
      </c>
      <c r="G382" s="73" t="s">
        <v>72</v>
      </c>
      <c r="H382" s="73" t="s">
        <v>73</v>
      </c>
    </row>
    <row r="383" spans="1:8" ht="15" customHeight="1">
      <c r="A383" s="197">
        <v>42</v>
      </c>
      <c r="B383" s="198" t="s">
        <v>22</v>
      </c>
      <c r="C383" s="200">
        <f>SUM(C384,C390,C392)</f>
        <v>135027.93</v>
      </c>
      <c r="D383" s="200">
        <f>SUM(D384,D390,D392)</f>
        <v>361349</v>
      </c>
      <c r="E383" s="200">
        <f>SUM(E384,E390,E392)</f>
        <v>361349</v>
      </c>
      <c r="F383" s="200">
        <f>SUM(F384,F390,F392)</f>
        <v>302500.43000000005</v>
      </c>
      <c r="G383" s="200">
        <f>F383/C383*100</f>
        <v>224.02804367955582</v>
      </c>
      <c r="H383" s="201">
        <f>F383/E383*100</f>
        <v>83.71420150602327</v>
      </c>
    </row>
    <row r="384" spans="1:8" s="16" customFormat="1" ht="15">
      <c r="A384" s="279">
        <v>422</v>
      </c>
      <c r="B384" s="280" t="s">
        <v>21</v>
      </c>
      <c r="C384" s="321">
        <f>SUM(C385:C388)</f>
        <v>128679.21</v>
      </c>
      <c r="D384" s="321">
        <f>SUM(D385:D389)</f>
        <v>343849</v>
      </c>
      <c r="E384" s="321">
        <f>SUM(E385:E389)</f>
        <v>343849</v>
      </c>
      <c r="F384" s="321">
        <f>SUM(F385:F389)</f>
        <v>287956.08</v>
      </c>
      <c r="G384" s="319">
        <f aca="true" t="shared" si="39" ref="G384:G394">F384/C384*100</f>
        <v>223.77824669579493</v>
      </c>
      <c r="H384" s="320">
        <f aca="true" t="shared" si="40" ref="H384:H394">F384/E384*100</f>
        <v>83.74492291674544</v>
      </c>
    </row>
    <row r="385" spans="1:8" ht="15">
      <c r="A385" s="154" t="s">
        <v>105</v>
      </c>
      <c r="B385" s="152" t="s">
        <v>106</v>
      </c>
      <c r="C385" s="207">
        <v>47265.5</v>
      </c>
      <c r="D385" s="62">
        <v>86676.1</v>
      </c>
      <c r="E385" s="62">
        <v>86676.1</v>
      </c>
      <c r="F385" s="62">
        <v>54596.13</v>
      </c>
      <c r="G385" s="175">
        <f t="shared" si="39"/>
        <v>115.50947308290402</v>
      </c>
      <c r="H385" s="348">
        <f t="shared" si="40"/>
        <v>62.98867853998967</v>
      </c>
    </row>
    <row r="386" spans="1:8" ht="15">
      <c r="A386" s="176">
        <v>4222</v>
      </c>
      <c r="B386" s="177" t="s">
        <v>108</v>
      </c>
      <c r="C386" s="208">
        <v>0</v>
      </c>
      <c r="D386" s="20">
        <v>10000</v>
      </c>
      <c r="E386" s="20">
        <v>10000</v>
      </c>
      <c r="F386" s="20">
        <v>4031.7</v>
      </c>
      <c r="G386" s="175" t="e">
        <f t="shared" si="39"/>
        <v>#DIV/0!</v>
      </c>
      <c r="H386" s="348">
        <f t="shared" si="40"/>
        <v>40.317</v>
      </c>
    </row>
    <row r="387" spans="1:8" ht="15">
      <c r="A387" s="176">
        <v>4223</v>
      </c>
      <c r="B387" s="177" t="s">
        <v>183</v>
      </c>
      <c r="C387" s="208">
        <v>0</v>
      </c>
      <c r="D387" s="20">
        <v>15000</v>
      </c>
      <c r="E387" s="20">
        <v>15000</v>
      </c>
      <c r="F387" s="20">
        <v>0</v>
      </c>
      <c r="G387" s="175" t="e">
        <f t="shared" si="39"/>
        <v>#DIV/0!</v>
      </c>
      <c r="H387" s="348">
        <f t="shared" si="40"/>
        <v>0</v>
      </c>
    </row>
    <row r="388" spans="1:8" ht="15">
      <c r="A388" s="176">
        <v>4226</v>
      </c>
      <c r="B388" s="177" t="s">
        <v>130</v>
      </c>
      <c r="C388" s="208">
        <v>81413.71</v>
      </c>
      <c r="D388" s="20">
        <v>212172.9</v>
      </c>
      <c r="E388" s="20">
        <v>212172.9</v>
      </c>
      <c r="F388" s="20">
        <v>207385.64</v>
      </c>
      <c r="G388" s="175">
        <f t="shared" si="39"/>
        <v>254.73060986902576</v>
      </c>
      <c r="H388" s="348">
        <f t="shared" si="40"/>
        <v>97.7436986533153</v>
      </c>
    </row>
    <row r="389" spans="1:8" ht="15">
      <c r="A389" s="176">
        <v>4227</v>
      </c>
      <c r="B389" s="177" t="s">
        <v>178</v>
      </c>
      <c r="C389" s="208">
        <v>0</v>
      </c>
      <c r="D389" s="20">
        <v>20000</v>
      </c>
      <c r="E389" s="20">
        <v>20000</v>
      </c>
      <c r="F389" s="20">
        <v>21942.61</v>
      </c>
      <c r="G389" s="175" t="e">
        <f t="shared" si="39"/>
        <v>#DIV/0!</v>
      </c>
      <c r="H389" s="348">
        <f t="shared" si="40"/>
        <v>109.71305</v>
      </c>
    </row>
    <row r="390" spans="1:8" ht="15" customHeight="1">
      <c r="A390" s="284">
        <v>424</v>
      </c>
      <c r="B390" s="285" t="s">
        <v>190</v>
      </c>
      <c r="C390" s="346">
        <f>SUM(C391)</f>
        <v>6348.72</v>
      </c>
      <c r="D390" s="346">
        <f>SUM(D391)</f>
        <v>11500</v>
      </c>
      <c r="E390" s="346">
        <f>SUM(E391)</f>
        <v>11500</v>
      </c>
      <c r="F390" s="346">
        <f>SUM(F391)</f>
        <v>11618.46</v>
      </c>
      <c r="G390" s="319">
        <f t="shared" si="39"/>
        <v>183.00476316485842</v>
      </c>
      <c r="H390" s="320">
        <f t="shared" si="40"/>
        <v>101.03008695652174</v>
      </c>
    </row>
    <row r="391" spans="1:8" ht="15">
      <c r="A391" s="176">
        <v>4241</v>
      </c>
      <c r="B391" s="177" t="s">
        <v>129</v>
      </c>
      <c r="C391" s="208">
        <v>6348.72</v>
      </c>
      <c r="D391" s="20">
        <v>11500</v>
      </c>
      <c r="E391" s="20">
        <v>11500</v>
      </c>
      <c r="F391" s="20">
        <v>11618.46</v>
      </c>
      <c r="G391" s="175">
        <f t="shared" si="39"/>
        <v>183.00476316485842</v>
      </c>
      <c r="H391" s="348">
        <f t="shared" si="40"/>
        <v>101.03008695652174</v>
      </c>
    </row>
    <row r="392" spans="1:8" ht="15">
      <c r="A392" s="284">
        <v>426</v>
      </c>
      <c r="B392" s="285" t="s">
        <v>179</v>
      </c>
      <c r="C392" s="346">
        <f>SUM(C393)</f>
        <v>0</v>
      </c>
      <c r="D392" s="346">
        <f>SUM(D393)</f>
        <v>6000</v>
      </c>
      <c r="E392" s="346">
        <f>SUM(E393)</f>
        <v>6000</v>
      </c>
      <c r="F392" s="346">
        <f>SUM(F393)</f>
        <v>2925.89</v>
      </c>
      <c r="G392" s="319" t="e">
        <f t="shared" si="39"/>
        <v>#DIV/0!</v>
      </c>
      <c r="H392" s="320">
        <f t="shared" si="40"/>
        <v>48.76483333333333</v>
      </c>
    </row>
    <row r="393" spans="1:8" ht="15">
      <c r="A393" s="176">
        <v>4262</v>
      </c>
      <c r="B393" s="177" t="s">
        <v>194</v>
      </c>
      <c r="C393" s="208">
        <v>0</v>
      </c>
      <c r="D393" s="20">
        <v>6000</v>
      </c>
      <c r="E393" s="20">
        <v>6000</v>
      </c>
      <c r="F393" s="20">
        <v>2925.89</v>
      </c>
      <c r="G393" s="60" t="e">
        <f t="shared" si="39"/>
        <v>#DIV/0!</v>
      </c>
      <c r="H393" s="153">
        <f t="shared" si="40"/>
        <v>48.76483333333333</v>
      </c>
    </row>
    <row r="394" spans="1:8" ht="15">
      <c r="A394" s="621" t="s">
        <v>6</v>
      </c>
      <c r="B394" s="621"/>
      <c r="C394" s="347">
        <f>SUM(C383)</f>
        <v>135027.93</v>
      </c>
      <c r="D394" s="347">
        <f>SUM(D383)</f>
        <v>361349</v>
      </c>
      <c r="E394" s="347">
        <f>SUM(E383)</f>
        <v>361349</v>
      </c>
      <c r="F394" s="347">
        <f>SUM(F383)</f>
        <v>302500.43000000005</v>
      </c>
      <c r="G394" s="200">
        <f t="shared" si="39"/>
        <v>224.02804367955582</v>
      </c>
      <c r="H394" s="201">
        <f t="shared" si="40"/>
        <v>83.71420150602327</v>
      </c>
    </row>
    <row r="395" spans="1:8" ht="15">
      <c r="A395" s="34"/>
      <c r="B395" s="34"/>
      <c r="C395" s="34"/>
      <c r="D395" s="33"/>
      <c r="E395" s="33"/>
      <c r="F395" s="33"/>
      <c r="G395" s="9"/>
      <c r="H395" s="33"/>
    </row>
    <row r="396" spans="1:8" ht="19.5">
      <c r="A396" s="608" t="s">
        <v>232</v>
      </c>
      <c r="B396" s="608"/>
      <c r="C396" s="440">
        <f>SUM(C153,C157,C164,C177,C186,C230,C280,C294,C299,C341,C354,C364,C376,C394)</f>
        <v>11844334.620000001</v>
      </c>
      <c r="D396" s="440">
        <f>SUM(D153,D157,D164,D177,D186,D230,D280,D294,D299,D341,D354,D364,D376,D394)</f>
        <v>13309129.69</v>
      </c>
      <c r="E396" s="440">
        <f>SUM(E153,E157,E164,E177,E186,E230,E280,E294,E299,E341,E354,E364,E376,E394)</f>
        <v>13315729.83</v>
      </c>
      <c r="F396" s="440">
        <f>SUM(F153,F157,F164,F177,F186,F230,F280,F294,F299,F341,F354,F364,F376,F394)</f>
        <v>12582687.549999997</v>
      </c>
      <c r="G396" s="441">
        <f>F396/C396*100</f>
        <v>106.23380674126881</v>
      </c>
      <c r="H396" s="441">
        <f>F396/E396*100</f>
        <v>94.49491474099693</v>
      </c>
    </row>
    <row r="397" spans="1:8" ht="19.5">
      <c r="A397" s="66"/>
      <c r="B397" s="66"/>
      <c r="C397" s="66"/>
      <c r="D397" s="66"/>
      <c r="E397" s="66"/>
      <c r="F397" s="66"/>
      <c r="G397" s="66"/>
      <c r="H397" s="66"/>
    </row>
    <row r="398" spans="1:7" ht="20.25">
      <c r="A398" s="611" t="s">
        <v>24</v>
      </c>
      <c r="B398" s="611"/>
      <c r="C398" s="611"/>
      <c r="D398" s="611"/>
      <c r="E398" s="611"/>
      <c r="F398" s="611"/>
      <c r="G398" s="611"/>
    </row>
    <row r="399" spans="4:7" ht="15">
      <c r="D399" s="38"/>
      <c r="E399" s="38"/>
      <c r="F399" s="38"/>
      <c r="G399" s="38"/>
    </row>
    <row r="400" spans="1:8" ht="15" customHeight="1">
      <c r="A400" s="546" t="s">
        <v>74</v>
      </c>
      <c r="B400" s="554" t="s">
        <v>3</v>
      </c>
      <c r="C400" s="554" t="s">
        <v>70</v>
      </c>
      <c r="D400" s="544" t="s">
        <v>167</v>
      </c>
      <c r="E400" s="544" t="s">
        <v>168</v>
      </c>
      <c r="F400" s="544" t="s">
        <v>169</v>
      </c>
      <c r="G400" s="544" t="s">
        <v>71</v>
      </c>
      <c r="H400" s="544" t="s">
        <v>71</v>
      </c>
    </row>
    <row r="401" spans="1:8" ht="38.25" customHeight="1">
      <c r="A401" s="547"/>
      <c r="B401" s="555"/>
      <c r="C401" s="555"/>
      <c r="D401" s="545"/>
      <c r="E401" s="545"/>
      <c r="F401" s="545"/>
      <c r="G401" s="545"/>
      <c r="H401" s="545"/>
    </row>
    <row r="402" spans="1:8" ht="15">
      <c r="A402" s="561">
        <v>1</v>
      </c>
      <c r="B402" s="561"/>
      <c r="C402" s="72">
        <v>2</v>
      </c>
      <c r="D402" s="73">
        <v>3</v>
      </c>
      <c r="E402" s="73">
        <v>4</v>
      </c>
      <c r="F402" s="73">
        <v>5</v>
      </c>
      <c r="G402" s="73" t="s">
        <v>72</v>
      </c>
      <c r="H402" s="73" t="s">
        <v>73</v>
      </c>
    </row>
    <row r="403" spans="1:8" ht="15">
      <c r="A403" s="157">
        <v>1</v>
      </c>
      <c r="B403" s="149" t="s">
        <v>0</v>
      </c>
      <c r="C403" s="60">
        <f>SUM(C153,C157,C164,C177,C186)</f>
        <v>671009.7499999999</v>
      </c>
      <c r="D403" s="60">
        <f>SUM(D153,D157,D164,D177,D186)</f>
        <v>617175</v>
      </c>
      <c r="E403" s="60">
        <f>SUM(E153,E157,E164,E177,E186)</f>
        <v>622175.14</v>
      </c>
      <c r="F403" s="60">
        <f>SUM(F153,F157,F164,F177,F186)</f>
        <v>618421.69</v>
      </c>
      <c r="G403" s="60">
        <f>F403/C403*100</f>
        <v>92.16284711213213</v>
      </c>
      <c r="H403" s="63">
        <f aca="true" t="shared" si="41" ref="H403:H412">F403/E403*100</f>
        <v>99.39672131548039</v>
      </c>
    </row>
    <row r="404" spans="1:8" ht="15">
      <c r="A404" s="158">
        <v>3</v>
      </c>
      <c r="B404" s="138" t="s">
        <v>25</v>
      </c>
      <c r="C404" s="31">
        <f>SUM(C230)</f>
        <v>6951.72</v>
      </c>
      <c r="D404" s="31">
        <f>SUM(D230)</f>
        <v>6200</v>
      </c>
      <c r="E404" s="31">
        <f>SUM(E230)</f>
        <v>6200</v>
      </c>
      <c r="F404" s="31">
        <f>SUM(F230)</f>
        <v>857.59</v>
      </c>
      <c r="G404" s="60">
        <f aca="true" t="shared" si="42" ref="G404:G411">F404/C404*100</f>
        <v>12.336371430379819</v>
      </c>
      <c r="H404" s="63">
        <f t="shared" si="41"/>
        <v>13.83209677419355</v>
      </c>
    </row>
    <row r="405" spans="1:8" ht="15">
      <c r="A405" s="158">
        <v>93</v>
      </c>
      <c r="B405" s="138" t="s">
        <v>31</v>
      </c>
      <c r="C405" s="31">
        <v>0</v>
      </c>
      <c r="D405" s="31">
        <v>0</v>
      </c>
      <c r="E405" s="31">
        <v>0</v>
      </c>
      <c r="F405" s="31">
        <v>0</v>
      </c>
      <c r="G405" s="60" t="e">
        <f t="shared" si="42"/>
        <v>#DIV/0!</v>
      </c>
      <c r="H405" s="63" t="e">
        <f t="shared" si="41"/>
        <v>#DIV/0!</v>
      </c>
    </row>
    <row r="406" spans="1:8" ht="15">
      <c r="A406" s="158">
        <v>4</v>
      </c>
      <c r="B406" s="138" t="s">
        <v>1</v>
      </c>
      <c r="C406" s="31">
        <f>SUM(C280,C394)</f>
        <v>901137.29</v>
      </c>
      <c r="D406" s="31">
        <f>SUM(D280,D394)</f>
        <v>1116675</v>
      </c>
      <c r="E406" s="31">
        <f>SUM(E280,E394)</f>
        <v>1116675</v>
      </c>
      <c r="F406" s="31">
        <f>SUM(F280,F394)</f>
        <v>665767.1700000002</v>
      </c>
      <c r="G406" s="60">
        <f t="shared" si="42"/>
        <v>73.88077015434575</v>
      </c>
      <c r="H406" s="63">
        <f t="shared" si="41"/>
        <v>59.620495667942784</v>
      </c>
    </row>
    <row r="407" spans="1:8" ht="15">
      <c r="A407" s="158">
        <v>94</v>
      </c>
      <c r="B407" s="138" t="s">
        <v>32</v>
      </c>
      <c r="C407" s="31">
        <f>SUM(C294,C299)</f>
        <v>95862.18</v>
      </c>
      <c r="D407" s="31">
        <f>SUM(D294,D299)</f>
        <v>181034.69</v>
      </c>
      <c r="E407" s="31">
        <f>SUM(E294,E299)</f>
        <v>181034.69</v>
      </c>
      <c r="F407" s="31">
        <f>SUM(F294,F299)</f>
        <v>148916.82</v>
      </c>
      <c r="G407" s="60">
        <f t="shared" si="42"/>
        <v>155.34470424102605</v>
      </c>
      <c r="H407" s="63">
        <f t="shared" si="41"/>
        <v>82.25872069049308</v>
      </c>
    </row>
    <row r="408" spans="1:8" s="10" customFormat="1" ht="15">
      <c r="A408" s="158">
        <v>5</v>
      </c>
      <c r="B408" s="138" t="s">
        <v>26</v>
      </c>
      <c r="C408" s="31">
        <f>SUM(C341)</f>
        <v>10165646.280000001</v>
      </c>
      <c r="D408" s="31">
        <f>SUM(D341)</f>
        <v>11364000</v>
      </c>
      <c r="E408" s="31">
        <f>SUM(E341)</f>
        <v>11365600</v>
      </c>
      <c r="F408" s="31">
        <f>SUM(F341)</f>
        <v>11125288.879999997</v>
      </c>
      <c r="G408" s="60">
        <f t="shared" si="42"/>
        <v>109.44005500061522</v>
      </c>
      <c r="H408" s="63">
        <f t="shared" si="41"/>
        <v>97.88562750756667</v>
      </c>
    </row>
    <row r="409" spans="1:8" ht="15">
      <c r="A409" s="159">
        <v>95</v>
      </c>
      <c r="B409" s="156" t="s">
        <v>65</v>
      </c>
      <c r="C409" s="156">
        <f>SUM(C354)</f>
        <v>0</v>
      </c>
      <c r="D409" s="156">
        <f>SUM(D354)</f>
        <v>21600</v>
      </c>
      <c r="E409" s="156">
        <f>SUM(E354)</f>
        <v>21600</v>
      </c>
      <c r="F409" s="156">
        <f>SUM(F354)</f>
        <v>21600</v>
      </c>
      <c r="G409" s="60" t="e">
        <f t="shared" si="42"/>
        <v>#DIV/0!</v>
      </c>
      <c r="H409" s="63">
        <f t="shared" si="41"/>
        <v>100</v>
      </c>
    </row>
    <row r="410" spans="1:8" ht="15">
      <c r="A410" s="442">
        <v>6</v>
      </c>
      <c r="B410" s="33" t="s">
        <v>206</v>
      </c>
      <c r="C410" s="33">
        <f>SUM(C364)</f>
        <v>1892</v>
      </c>
      <c r="D410" s="33">
        <f>SUM(D364)</f>
        <v>0</v>
      </c>
      <c r="E410" s="33">
        <f>SUM(E364)</f>
        <v>0</v>
      </c>
      <c r="F410" s="33">
        <f>SUM(F364)</f>
        <v>0</v>
      </c>
      <c r="G410" s="60">
        <f t="shared" si="42"/>
        <v>0</v>
      </c>
      <c r="H410" s="63" t="e">
        <f t="shared" si="41"/>
        <v>#DIV/0!</v>
      </c>
    </row>
    <row r="411" spans="1:8" ht="15">
      <c r="A411" s="442">
        <v>7</v>
      </c>
      <c r="B411" s="33" t="s">
        <v>233</v>
      </c>
      <c r="C411" s="33">
        <f>SUM(C376)</f>
        <v>1835.4</v>
      </c>
      <c r="D411" s="33">
        <f>SUM(D376)</f>
        <v>2445</v>
      </c>
      <c r="E411" s="33">
        <f>SUM(E376)</f>
        <v>2445</v>
      </c>
      <c r="F411" s="33">
        <f>SUM(F376)</f>
        <v>1835.4</v>
      </c>
      <c r="G411" s="60">
        <f t="shared" si="42"/>
        <v>100</v>
      </c>
      <c r="H411" s="63">
        <f t="shared" si="41"/>
        <v>75.06748466257669</v>
      </c>
    </row>
    <row r="412" spans="1:8" ht="15">
      <c r="A412" s="631" t="s">
        <v>113</v>
      </c>
      <c r="B412" s="632"/>
      <c r="C412" s="114">
        <f>SUM(C403:C411)</f>
        <v>11844334.620000001</v>
      </c>
      <c r="D412" s="114">
        <f>SUM(D403:D411)</f>
        <v>13309129.69</v>
      </c>
      <c r="E412" s="114">
        <f>SUM(E403:E411)</f>
        <v>13315729.83</v>
      </c>
      <c r="F412" s="114">
        <f>SUM(F403:F411)</f>
        <v>12582687.549999997</v>
      </c>
      <c r="G412" s="114">
        <f>F412/C412*100</f>
        <v>106.23380674126881</v>
      </c>
      <c r="H412" s="115">
        <f t="shared" si="41"/>
        <v>94.49491474099693</v>
      </c>
    </row>
    <row r="413" spans="3:6" ht="15">
      <c r="C413" s="92"/>
      <c r="D413" s="92"/>
      <c r="E413" s="92"/>
      <c r="F413" s="92"/>
    </row>
    <row r="414" spans="1:8" ht="20.25">
      <c r="A414" s="577" t="s">
        <v>114</v>
      </c>
      <c r="B414" s="577"/>
      <c r="C414" s="577"/>
      <c r="D414" s="577"/>
      <c r="E414" s="577"/>
      <c r="F414" s="577"/>
      <c r="G414" s="577"/>
      <c r="H414" s="577"/>
    </row>
    <row r="415" spans="1:8" ht="19.5">
      <c r="A415" s="165"/>
      <c r="B415" s="166"/>
      <c r="C415" s="167"/>
      <c r="D415" s="167"/>
      <c r="E415" s="167"/>
      <c r="F415" s="66"/>
      <c r="G415" s="66"/>
      <c r="H415" s="66"/>
    </row>
    <row r="416" spans="1:8" ht="19.5" customHeight="1">
      <c r="A416" s="575" t="s">
        <v>236</v>
      </c>
      <c r="B416" s="575"/>
      <c r="C416" s="575"/>
      <c r="D416" s="575"/>
      <c r="E416" s="575"/>
      <c r="F416" s="66"/>
      <c r="G416" s="66"/>
      <c r="H416" s="66"/>
    </row>
    <row r="417" spans="1:8" ht="19.5" customHeight="1">
      <c r="A417" s="546" t="s">
        <v>74</v>
      </c>
      <c r="B417" s="554" t="s">
        <v>3</v>
      </c>
      <c r="C417" s="554" t="s">
        <v>70</v>
      </c>
      <c r="D417" s="544" t="s">
        <v>167</v>
      </c>
      <c r="E417" s="544" t="s">
        <v>168</v>
      </c>
      <c r="F417" s="544" t="s">
        <v>169</v>
      </c>
      <c r="G417" s="544" t="s">
        <v>71</v>
      </c>
      <c r="H417" s="544" t="s">
        <v>71</v>
      </c>
    </row>
    <row r="418" spans="1:8" ht="24" customHeight="1">
      <c r="A418" s="547"/>
      <c r="B418" s="555"/>
      <c r="C418" s="555"/>
      <c r="D418" s="545"/>
      <c r="E418" s="545"/>
      <c r="F418" s="545"/>
      <c r="G418" s="545"/>
      <c r="H418" s="545"/>
    </row>
    <row r="419" spans="1:8" ht="15">
      <c r="A419" s="561">
        <v>1</v>
      </c>
      <c r="B419" s="561"/>
      <c r="C419" s="72">
        <v>2</v>
      </c>
      <c r="D419" s="73">
        <v>3</v>
      </c>
      <c r="E419" s="73">
        <v>4</v>
      </c>
      <c r="F419" s="73">
        <v>5</v>
      </c>
      <c r="G419" s="73" t="s">
        <v>72</v>
      </c>
      <c r="H419" s="73" t="s">
        <v>73</v>
      </c>
    </row>
    <row r="420" spans="1:8" ht="15">
      <c r="A420" s="6">
        <v>922</v>
      </c>
      <c r="B420" s="7" t="s">
        <v>115</v>
      </c>
      <c r="C420" s="60">
        <f>SUM(C421:C421)</f>
        <v>0</v>
      </c>
      <c r="D420" s="60">
        <f>SUM(D421:D421)</f>
        <v>0</v>
      </c>
      <c r="E420" s="60">
        <f>SUM(E421:E421)</f>
        <v>0</v>
      </c>
      <c r="F420" s="175">
        <f>SUM(F421:F421)</f>
        <v>0</v>
      </c>
      <c r="G420" s="444" t="e">
        <f>F420/C420*100</f>
        <v>#DIV/0!</v>
      </c>
      <c r="H420" s="443" t="e">
        <f>F420/E420*100</f>
        <v>#DIV/0!</v>
      </c>
    </row>
    <row r="421" spans="1:8" ht="18.75">
      <c r="A421" s="64">
        <v>92212</v>
      </c>
      <c r="B421" s="61" t="s">
        <v>246</v>
      </c>
      <c r="C421" s="62">
        <v>0</v>
      </c>
      <c r="D421" s="62">
        <v>0</v>
      </c>
      <c r="E421" s="168"/>
      <c r="F421" s="446">
        <v>0</v>
      </c>
      <c r="G421" s="445" t="e">
        <f>F421/C421*100</f>
        <v>#DIV/0!</v>
      </c>
      <c r="H421" s="449" t="e">
        <f>F421/E421*100</f>
        <v>#DIV/0!</v>
      </c>
    </row>
    <row r="422" spans="1:8" ht="15">
      <c r="A422" s="578" t="s">
        <v>6</v>
      </c>
      <c r="B422" s="579"/>
      <c r="C422" s="447">
        <f>SUM(C420)</f>
        <v>0</v>
      </c>
      <c r="D422" s="447">
        <f>SUM(D420)</f>
        <v>0</v>
      </c>
      <c r="E422" s="447">
        <f>SUM(E420)</f>
        <v>0</v>
      </c>
      <c r="F422" s="447">
        <f>SUM(F420)</f>
        <v>0</v>
      </c>
      <c r="G422" s="448" t="e">
        <f>F422/C422*100</f>
        <v>#DIV/0!</v>
      </c>
      <c r="H422" s="450" t="e">
        <f>F422/E422*100</f>
        <v>#DIV/0!</v>
      </c>
    </row>
    <row r="423" spans="1:8" ht="19.5">
      <c r="A423" s="66"/>
      <c r="B423" s="66"/>
      <c r="C423" s="66"/>
      <c r="D423" s="66"/>
      <c r="E423" s="66"/>
      <c r="F423" s="66"/>
      <c r="G423" s="66"/>
      <c r="H423" s="66"/>
    </row>
    <row r="424" spans="1:8" ht="19.5">
      <c r="A424" s="574" t="s">
        <v>55</v>
      </c>
      <c r="B424" s="574"/>
      <c r="C424" s="44"/>
      <c r="D424" s="44"/>
      <c r="E424" s="44"/>
      <c r="F424" s="44"/>
      <c r="G424" s="80"/>
      <c r="H424" s="80"/>
    </row>
    <row r="425" spans="1:8" ht="19.5">
      <c r="A425" s="574" t="s">
        <v>116</v>
      </c>
      <c r="B425" s="574"/>
      <c r="C425" s="44">
        <f>SUM(C422,C396)</f>
        <v>11844334.620000001</v>
      </c>
      <c r="D425" s="44">
        <f>SUM(D422,D396)</f>
        <v>13309129.69</v>
      </c>
      <c r="E425" s="44">
        <f>SUM(E422,E396)</f>
        <v>13315729.83</v>
      </c>
      <c r="F425" s="44">
        <f>SUM(F422,F396)</f>
        <v>12582687.549999997</v>
      </c>
      <c r="G425" s="80">
        <f>F425/C425*100</f>
        <v>106.23380674126881</v>
      </c>
      <c r="H425" s="80">
        <f>F425/E425*100</f>
        <v>94.49491474099693</v>
      </c>
    </row>
    <row r="426" ht="15">
      <c r="G426" s="38"/>
    </row>
    <row r="427" ht="15">
      <c r="G427" s="38"/>
    </row>
    <row r="428" spans="1:7" ht="21.75" customHeight="1">
      <c r="A428" s="580" t="s">
        <v>68</v>
      </c>
      <c r="B428" s="580"/>
      <c r="C428" s="580"/>
      <c r="D428" s="580"/>
      <c r="E428" s="580"/>
      <c r="F428" s="580"/>
      <c r="G428" s="580"/>
    </row>
    <row r="429" ht="13.5" customHeight="1"/>
    <row r="430" spans="1:8" ht="13.5" customHeight="1">
      <c r="A430" s="609" t="s">
        <v>63</v>
      </c>
      <c r="B430" s="581" t="s">
        <v>64</v>
      </c>
      <c r="C430" s="554" t="s">
        <v>70</v>
      </c>
      <c r="D430" s="544" t="s">
        <v>167</v>
      </c>
      <c r="E430" s="544" t="s">
        <v>168</v>
      </c>
      <c r="F430" s="544" t="s">
        <v>169</v>
      </c>
      <c r="G430" s="544" t="s">
        <v>71</v>
      </c>
      <c r="H430" s="544" t="s">
        <v>71</v>
      </c>
    </row>
    <row r="431" spans="1:8" ht="15">
      <c r="A431" s="610"/>
      <c r="B431" s="582"/>
      <c r="C431" s="555"/>
      <c r="D431" s="545"/>
      <c r="E431" s="545"/>
      <c r="F431" s="545"/>
      <c r="G431" s="545"/>
      <c r="H431" s="545"/>
    </row>
    <row r="432" spans="1:8" ht="15">
      <c r="A432" s="561">
        <v>1</v>
      </c>
      <c r="B432" s="561"/>
      <c r="C432" s="72">
        <v>2</v>
      </c>
      <c r="D432" s="73">
        <v>3</v>
      </c>
      <c r="E432" s="73">
        <v>4</v>
      </c>
      <c r="F432" s="73">
        <v>5</v>
      </c>
      <c r="G432" s="73" t="s">
        <v>72</v>
      </c>
      <c r="H432" s="73" t="s">
        <v>73</v>
      </c>
    </row>
    <row r="433" spans="1:8" ht="15">
      <c r="A433" s="49">
        <v>1</v>
      </c>
      <c r="B433" s="50" t="s">
        <v>59</v>
      </c>
      <c r="C433" s="50"/>
      <c r="D433" s="51"/>
      <c r="E433" s="51"/>
      <c r="F433" s="51"/>
      <c r="G433" s="51"/>
      <c r="H433" s="93"/>
    </row>
    <row r="434" spans="1:8" ht="15">
      <c r="A434" s="100"/>
      <c r="B434" s="101" t="s">
        <v>58</v>
      </c>
      <c r="C434" s="102">
        <v>676075</v>
      </c>
      <c r="D434" s="102">
        <f>SUM(D12)</f>
        <v>617175</v>
      </c>
      <c r="E434" s="102">
        <f>SUM(E12)</f>
        <v>622175</v>
      </c>
      <c r="F434" s="102">
        <f>SUM(F12)</f>
        <v>618421.69</v>
      </c>
      <c r="G434" s="109">
        <f>F434/C434*100</f>
        <v>91.47234996117294</v>
      </c>
      <c r="H434" s="103">
        <f>F434/E434*100</f>
        <v>99.3967436814401</v>
      </c>
    </row>
    <row r="435" spans="1:8" ht="15">
      <c r="A435" s="104"/>
      <c r="B435" s="105" t="s">
        <v>60</v>
      </c>
      <c r="C435" s="106">
        <f>SUM(C153,C157,C164,C177,C186)</f>
        <v>671009.7499999999</v>
      </c>
      <c r="D435" s="106">
        <f>SUM(D153,D157,D164,D177,D186)</f>
        <v>617175</v>
      </c>
      <c r="E435" s="106">
        <f>SUM(E153,E157,E164,E177,E186)</f>
        <v>622175.14</v>
      </c>
      <c r="F435" s="106">
        <f>SUM(F153,F157,F164,F177,F186)</f>
        <v>618421.69</v>
      </c>
      <c r="G435" s="53">
        <f>F435/C435*100</f>
        <v>92.16284711213213</v>
      </c>
      <c r="H435" s="108">
        <f>F435/E435*100</f>
        <v>99.39672131548039</v>
      </c>
    </row>
    <row r="436" spans="1:8" ht="15">
      <c r="A436" s="606" t="s">
        <v>109</v>
      </c>
      <c r="B436" s="607"/>
      <c r="C436" s="99">
        <f>SUM(C434-C435)</f>
        <v>5065.250000000116</v>
      </c>
      <c r="D436" s="99">
        <f>SUM(D434-D435)</f>
        <v>0</v>
      </c>
      <c r="E436" s="99">
        <f>SUM(E434-E435)</f>
        <v>-0.14000000001396984</v>
      </c>
      <c r="F436" s="99">
        <f>SUM(F434-F435)</f>
        <v>0</v>
      </c>
      <c r="G436" s="54">
        <f>F436/C436*100</f>
        <v>0</v>
      </c>
      <c r="H436" s="160">
        <f>F436/E436*100</f>
        <v>0</v>
      </c>
    </row>
    <row r="437" spans="1:8" ht="15">
      <c r="A437" s="49" t="s">
        <v>61</v>
      </c>
      <c r="B437" s="50" t="s">
        <v>25</v>
      </c>
      <c r="C437" s="50"/>
      <c r="D437" s="55"/>
      <c r="E437" s="55"/>
      <c r="F437" s="55"/>
      <c r="G437" s="55"/>
      <c r="H437" s="96"/>
    </row>
    <row r="438" spans="1:8" ht="15">
      <c r="A438" s="100"/>
      <c r="B438" s="101" t="s">
        <v>58</v>
      </c>
      <c r="C438" s="102">
        <v>6952</v>
      </c>
      <c r="D438" s="102">
        <f>SUM(D25)</f>
        <v>6200</v>
      </c>
      <c r="E438" s="102">
        <f>SUM(E25)</f>
        <v>6200</v>
      </c>
      <c r="F438" s="102">
        <f>SUM(F25)</f>
        <v>857.59</v>
      </c>
      <c r="G438" s="102">
        <f>F438/C438*100</f>
        <v>12.335874568469505</v>
      </c>
      <c r="H438" s="103">
        <f>F438/E438*100</f>
        <v>13.83209677419355</v>
      </c>
    </row>
    <row r="439" spans="1:8" ht="15">
      <c r="A439" s="104"/>
      <c r="B439" s="105" t="s">
        <v>60</v>
      </c>
      <c r="C439" s="106">
        <f>SUM(C230)</f>
        <v>6951.72</v>
      </c>
      <c r="D439" s="106">
        <f>SUM(D230)</f>
        <v>6200</v>
      </c>
      <c r="E439" s="106">
        <f>SUM(E230)</f>
        <v>6200</v>
      </c>
      <c r="F439" s="106">
        <f>SUM(F230)</f>
        <v>857.59</v>
      </c>
      <c r="G439" s="102">
        <f>F439/C439*100</f>
        <v>12.336371430379819</v>
      </c>
      <c r="H439" s="103">
        <f>F439/E439*100</f>
        <v>13.83209677419355</v>
      </c>
    </row>
    <row r="440" spans="1:8" ht="15">
      <c r="A440" s="635" t="s">
        <v>110</v>
      </c>
      <c r="B440" s="636"/>
      <c r="C440" s="503">
        <f>SUM(C438-C439)</f>
        <v>0.27999999999974534</v>
      </c>
      <c r="D440" s="503">
        <f>SUM(D438-D439)</f>
        <v>0</v>
      </c>
      <c r="E440" s="503">
        <f>SUM(E438-E439)</f>
        <v>0</v>
      </c>
      <c r="F440" s="503">
        <f>SUM(F438-F439)</f>
        <v>0</v>
      </c>
      <c r="G440" s="504">
        <f>F440/C440*100</f>
        <v>0</v>
      </c>
      <c r="H440" s="505" t="e">
        <f>F440/E440*100</f>
        <v>#DIV/0!</v>
      </c>
    </row>
    <row r="441" spans="1:8" ht="15">
      <c r="A441" s="49" t="s">
        <v>247</v>
      </c>
      <c r="B441" s="50" t="s">
        <v>62</v>
      </c>
      <c r="C441" s="50"/>
      <c r="D441" s="51"/>
      <c r="E441" s="51"/>
      <c r="F441" s="51"/>
      <c r="G441" s="51"/>
      <c r="H441" s="93"/>
    </row>
    <row r="442" spans="1:8" ht="15">
      <c r="A442" s="100"/>
      <c r="B442" s="101" t="s">
        <v>58</v>
      </c>
      <c r="C442" s="102">
        <v>1082172</v>
      </c>
      <c r="D442" s="102">
        <f>SUM(D34,D97)</f>
        <v>1297709.69</v>
      </c>
      <c r="E442" s="102">
        <f>SUM(E34,E97)</f>
        <v>1297709.69</v>
      </c>
      <c r="F442" s="102">
        <f>SUM(F34)</f>
        <v>1131013.03</v>
      </c>
      <c r="G442" s="102">
        <f>F442/C442*100</f>
        <v>104.51324096354368</v>
      </c>
      <c r="H442" s="103">
        <f>F442/E442*100</f>
        <v>87.1545491811809</v>
      </c>
    </row>
    <row r="443" spans="1:8" ht="15">
      <c r="A443" s="104"/>
      <c r="B443" s="105" t="s">
        <v>60</v>
      </c>
      <c r="C443" s="106">
        <f>SUM(C280,C294,C299,C394)</f>
        <v>996999.4700000002</v>
      </c>
      <c r="D443" s="106">
        <f>SUM(D280,D294,D299,D394)</f>
        <v>1297709.69</v>
      </c>
      <c r="E443" s="106">
        <f>SUM(E280,E294,E299,E394)</f>
        <v>1297709.69</v>
      </c>
      <c r="F443" s="106">
        <f>SUM(F280,F294,F299,F394)</f>
        <v>814683.9900000001</v>
      </c>
      <c r="G443" s="107">
        <f>F443/C443*100</f>
        <v>81.71358305737112</v>
      </c>
      <c r="H443" s="103">
        <f>F443/E443*100</f>
        <v>62.77860112148813</v>
      </c>
    </row>
    <row r="444" spans="1:8" ht="15">
      <c r="A444" s="604" t="s">
        <v>110</v>
      </c>
      <c r="B444" s="605"/>
      <c r="C444" s="56">
        <f>SUM(C442-C443)</f>
        <v>85172.5299999998</v>
      </c>
      <c r="D444" s="56">
        <f>SUM(D442-D443)</f>
        <v>0</v>
      </c>
      <c r="E444" s="56">
        <f>SUM(E442-E443)</f>
        <v>0</v>
      </c>
      <c r="F444" s="56">
        <f>SUM(F442-F443)</f>
        <v>316329.0399999999</v>
      </c>
      <c r="G444" s="56">
        <f>F444/C444*100</f>
        <v>371.39796129104144</v>
      </c>
      <c r="H444" s="97" t="e">
        <f>F444/E444*100</f>
        <v>#DIV/0!</v>
      </c>
    </row>
    <row r="445" spans="1:8" ht="15">
      <c r="A445" s="49" t="s">
        <v>248</v>
      </c>
      <c r="B445" s="50" t="s">
        <v>2</v>
      </c>
      <c r="C445" s="50"/>
      <c r="D445" s="51"/>
      <c r="E445" s="51"/>
      <c r="F445" s="51"/>
      <c r="G445" s="51"/>
      <c r="H445" s="93"/>
    </row>
    <row r="446" spans="1:8" ht="15">
      <c r="A446" s="58"/>
      <c r="B446" s="47" t="s">
        <v>58</v>
      </c>
      <c r="C446" s="48">
        <v>10184480</v>
      </c>
      <c r="D446" s="48">
        <f>SUM(D49,D105)</f>
        <v>11431254</v>
      </c>
      <c r="E446" s="48">
        <f>SUM(E49,E105)</f>
        <v>11432854</v>
      </c>
      <c r="F446" s="48">
        <f>SUM(F49)</f>
        <v>11131635.16</v>
      </c>
      <c r="G446" s="48">
        <f>F446/C446*100</f>
        <v>109.29998546808477</v>
      </c>
      <c r="H446" s="94">
        <f>F446/E446*100</f>
        <v>97.36532242955259</v>
      </c>
    </row>
    <row r="447" spans="1:8" ht="15">
      <c r="A447" s="59"/>
      <c r="B447" s="52" t="s">
        <v>60</v>
      </c>
      <c r="C447" s="53">
        <f>SUM(C341,C354)</f>
        <v>10165646.280000001</v>
      </c>
      <c r="D447" s="53">
        <f>SUM(D341,D354)</f>
        <v>11385600</v>
      </c>
      <c r="E447" s="53">
        <f>SUM(E341,E354)</f>
        <v>11387200</v>
      </c>
      <c r="F447" s="53">
        <f>SUM(F341,F354)</f>
        <v>11146888.879999997</v>
      </c>
      <c r="G447" s="487">
        <f>F447/C447*100</f>
        <v>109.6525353427898</v>
      </c>
      <c r="H447" s="95">
        <f>F447/E447*100</f>
        <v>97.88963819024868</v>
      </c>
    </row>
    <row r="448" spans="1:8" ht="15">
      <c r="A448" s="604" t="s">
        <v>110</v>
      </c>
      <c r="B448" s="605"/>
      <c r="C448" s="451">
        <f>SUM(C446-C447)</f>
        <v>18833.719999998808</v>
      </c>
      <c r="D448" s="451">
        <f>SUM(D446-D447)</f>
        <v>45654</v>
      </c>
      <c r="E448" s="451">
        <f>SUM(E446-E447)</f>
        <v>45654</v>
      </c>
      <c r="F448" s="488">
        <v>22395</v>
      </c>
      <c r="G448" s="489">
        <f>F448/C448*100</f>
        <v>118.90906310596854</v>
      </c>
      <c r="H448" s="98">
        <f>F448/E448*100</f>
        <v>49.053752135628855</v>
      </c>
    </row>
    <row r="449" spans="1:8" ht="15">
      <c r="A449" s="456" t="s">
        <v>234</v>
      </c>
      <c r="B449" s="457" t="s">
        <v>206</v>
      </c>
      <c r="C449" s="57"/>
      <c r="D449" s="57"/>
      <c r="E449" s="57"/>
      <c r="F449" s="57"/>
      <c r="G449" s="57"/>
      <c r="H449" s="452"/>
    </row>
    <row r="450" spans="1:8" ht="15">
      <c r="A450" s="458"/>
      <c r="B450" s="47" t="s">
        <v>58</v>
      </c>
      <c r="C450" s="492">
        <v>1892</v>
      </c>
      <c r="D450" s="492">
        <f>SUM(D57)</f>
        <v>0</v>
      </c>
      <c r="E450" s="492">
        <f>SUM(E57)</f>
        <v>0</v>
      </c>
      <c r="F450" s="492">
        <f>SUM(F57)</f>
        <v>0</v>
      </c>
      <c r="G450" s="492">
        <f>F450/C450*100</f>
        <v>0</v>
      </c>
      <c r="H450" s="490" t="e">
        <f>F450/E450*100</f>
        <v>#DIV/0!</v>
      </c>
    </row>
    <row r="451" spans="1:8" ht="15">
      <c r="A451" s="453"/>
      <c r="B451" s="52" t="s">
        <v>60</v>
      </c>
      <c r="C451" s="493">
        <f>SUM(C364)</f>
        <v>1892</v>
      </c>
      <c r="D451" s="493">
        <f>SUM(D364)</f>
        <v>0</v>
      </c>
      <c r="E451" s="493">
        <f>SUM(E364)</f>
        <v>0</v>
      </c>
      <c r="F451" s="493">
        <f>SUM(F364)</f>
        <v>0</v>
      </c>
      <c r="G451" s="506">
        <f>F451/C451*100</f>
        <v>0</v>
      </c>
      <c r="H451" s="491" t="e">
        <f>F451/E451*100</f>
        <v>#DIV/0!</v>
      </c>
    </row>
    <row r="452" spans="1:8" ht="15">
      <c r="A452" s="629" t="s">
        <v>110</v>
      </c>
      <c r="B452" s="630"/>
      <c r="C452" s="497">
        <f>C450-C451</f>
        <v>0</v>
      </c>
      <c r="D452" s="497">
        <f>D450-D451</f>
        <v>0</v>
      </c>
      <c r="E452" s="497">
        <f>E450-E451</f>
        <v>0</v>
      </c>
      <c r="F452" s="498">
        <f>F450-F451</f>
        <v>0</v>
      </c>
      <c r="G452" s="499" t="e">
        <f>F452/C452*100</f>
        <v>#DIV/0!</v>
      </c>
      <c r="H452" s="500" t="e">
        <f>F452/E452*100</f>
        <v>#DIV/0!</v>
      </c>
    </row>
    <row r="453" spans="1:8" ht="15">
      <c r="A453" s="454" t="s">
        <v>235</v>
      </c>
      <c r="B453" s="455" t="s">
        <v>203</v>
      </c>
      <c r="C453" s="57"/>
      <c r="D453" s="57"/>
      <c r="E453" s="57"/>
      <c r="F453" s="57"/>
      <c r="G453" s="57"/>
      <c r="H453" s="98"/>
    </row>
    <row r="454" spans="1:8" ht="15">
      <c r="A454" s="459"/>
      <c r="B454" s="47" t="s">
        <v>58</v>
      </c>
      <c r="C454" s="492">
        <v>1835</v>
      </c>
      <c r="D454" s="492">
        <f>SUM(D65)</f>
        <v>2445</v>
      </c>
      <c r="E454" s="492">
        <f>SUM(E65)</f>
        <v>2445</v>
      </c>
      <c r="F454" s="492">
        <f>SUM(F65)</f>
        <v>1835.4</v>
      </c>
      <c r="G454" s="492">
        <f>F454/C454*100</f>
        <v>100.02179836512262</v>
      </c>
      <c r="H454" s="507">
        <f>F454/E454*100</f>
        <v>75.06748466257669</v>
      </c>
    </row>
    <row r="455" spans="1:8" ht="15">
      <c r="A455" s="460"/>
      <c r="B455" s="52" t="s">
        <v>60</v>
      </c>
      <c r="C455" s="493">
        <f>SUM(C376)</f>
        <v>1835.4</v>
      </c>
      <c r="D455" s="493">
        <f>SUM(D376)</f>
        <v>2445</v>
      </c>
      <c r="E455" s="493">
        <f>SUM(E376)</f>
        <v>2445</v>
      </c>
      <c r="F455" s="493">
        <f>SUM(F376)</f>
        <v>1835.4</v>
      </c>
      <c r="G455" s="493">
        <f>F455/C455*100</f>
        <v>100</v>
      </c>
      <c r="H455" s="508">
        <f>F455/E455*100</f>
        <v>75.06748466257669</v>
      </c>
    </row>
    <row r="456" spans="1:8" ht="15">
      <c r="A456" s="627" t="s">
        <v>110</v>
      </c>
      <c r="B456" s="628"/>
      <c r="C456" s="501">
        <f>C454-C455</f>
        <v>-0.40000000000009095</v>
      </c>
      <c r="D456" s="501">
        <f>D454-D455</f>
        <v>0</v>
      </c>
      <c r="E456" s="501">
        <f>E454-E455</f>
        <v>0</v>
      </c>
      <c r="F456" s="501">
        <f>F454-F455</f>
        <v>0</v>
      </c>
      <c r="G456" s="501">
        <f>F456/C456*100</f>
        <v>0</v>
      </c>
      <c r="H456" s="502" t="e">
        <f>F456/E456*100</f>
        <v>#DIV/0!</v>
      </c>
    </row>
    <row r="457" spans="1:8" ht="15">
      <c r="A457" s="123"/>
      <c r="B457" s="124"/>
      <c r="C457" s="124"/>
      <c r="D457" s="125"/>
      <c r="E457" s="125"/>
      <c r="F457" s="125"/>
      <c r="G457" s="125"/>
      <c r="H457" s="126"/>
    </row>
    <row r="458" spans="1:8" ht="15">
      <c r="A458" s="600" t="s">
        <v>250</v>
      </c>
      <c r="B458" s="601"/>
      <c r="C458" s="46">
        <f aca="true" t="shared" si="43" ref="C458:F459">SUM(C434,C438,C442,C446,C450,C454)</f>
        <v>11953406</v>
      </c>
      <c r="D458" s="46">
        <f t="shared" si="43"/>
        <v>13354783.69</v>
      </c>
      <c r="E458" s="46">
        <f t="shared" si="43"/>
        <v>13361383.69</v>
      </c>
      <c r="F458" s="46">
        <f t="shared" si="43"/>
        <v>12883762.870000001</v>
      </c>
      <c r="G458" s="46">
        <v>101</v>
      </c>
      <c r="H458" s="127">
        <v>96</v>
      </c>
    </row>
    <row r="459" spans="1:8" ht="15">
      <c r="A459" s="602" t="s">
        <v>249</v>
      </c>
      <c r="B459" s="603"/>
      <c r="C459" s="128">
        <f t="shared" si="43"/>
        <v>11844334.620000001</v>
      </c>
      <c r="D459" s="128">
        <f t="shared" si="43"/>
        <v>13309129.69</v>
      </c>
      <c r="E459" s="128">
        <f t="shared" si="43"/>
        <v>13315729.83</v>
      </c>
      <c r="F459" s="128">
        <f t="shared" si="43"/>
        <v>12582687.549999997</v>
      </c>
      <c r="G459" s="128">
        <v>106</v>
      </c>
      <c r="H459" s="129">
        <v>96</v>
      </c>
    </row>
    <row r="460" spans="2:6" ht="15">
      <c r="B460" s="119"/>
      <c r="C460" s="494"/>
      <c r="D460" s="119"/>
      <c r="E460" s="494"/>
      <c r="F460" s="494"/>
    </row>
    <row r="461" spans="2:7" ht="15">
      <c r="B461" s="119"/>
      <c r="C461" s="494"/>
      <c r="D461" s="495"/>
      <c r="E461" s="495"/>
      <c r="F461" s="494"/>
      <c r="G461" s="38"/>
    </row>
    <row r="462" spans="2:6" ht="15">
      <c r="B462" s="119"/>
      <c r="C462" s="496"/>
      <c r="D462" s="495"/>
      <c r="E462" s="495"/>
      <c r="F462" s="496"/>
    </row>
  </sheetData>
  <sheetProtection/>
  <autoFilter ref="A1:A462"/>
  <mergeCells count="275">
    <mergeCell ref="A452:B452"/>
    <mergeCell ref="A412:B412"/>
    <mergeCell ref="A402:B402"/>
    <mergeCell ref="B358:B359"/>
    <mergeCell ref="A280:B280"/>
    <mergeCell ref="A294:B294"/>
    <mergeCell ref="B303:B304"/>
    <mergeCell ref="A440:B440"/>
    <mergeCell ref="A354:B354"/>
    <mergeCell ref="A456:B456"/>
    <mergeCell ref="H368:H369"/>
    <mergeCell ref="H358:H359"/>
    <mergeCell ref="A360:B360"/>
    <mergeCell ref="A368:A369"/>
    <mergeCell ref="B368:B369"/>
    <mergeCell ref="C368:C369"/>
    <mergeCell ref="D368:D369"/>
    <mergeCell ref="E368:E369"/>
    <mergeCell ref="A432:B432"/>
    <mergeCell ref="A400:A401"/>
    <mergeCell ref="B400:B401"/>
    <mergeCell ref="C400:C401"/>
    <mergeCell ref="A344:B344"/>
    <mergeCell ref="A343:C343"/>
    <mergeCell ref="A376:B376"/>
    <mergeCell ref="H345:H346"/>
    <mergeCell ref="A347:B347"/>
    <mergeCell ref="A364:B364"/>
    <mergeCell ref="B345:B346"/>
    <mergeCell ref="C345:C346"/>
    <mergeCell ref="A72:B72"/>
    <mergeCell ref="A114:B114"/>
    <mergeCell ref="A188:B188"/>
    <mergeCell ref="A232:B232"/>
    <mergeCell ref="A302:B302"/>
    <mergeCell ref="E400:E401"/>
    <mergeCell ref="F400:F401"/>
    <mergeCell ref="F368:F369"/>
    <mergeCell ref="G368:G369"/>
    <mergeCell ref="D345:D346"/>
    <mergeCell ref="G345:G346"/>
    <mergeCell ref="G358:G359"/>
    <mergeCell ref="E358:E359"/>
    <mergeCell ref="F358:F359"/>
    <mergeCell ref="D358:D359"/>
    <mergeCell ref="A378:C378"/>
    <mergeCell ref="A305:B305"/>
    <mergeCell ref="A357:B357"/>
    <mergeCell ref="A380:A381"/>
    <mergeCell ref="B380:B381"/>
    <mergeCell ref="D380:D381"/>
    <mergeCell ref="C380:C381"/>
    <mergeCell ref="C358:C359"/>
    <mergeCell ref="A367:B367"/>
    <mergeCell ref="A379:B379"/>
    <mergeCell ref="H283:H284"/>
    <mergeCell ref="F234:F235"/>
    <mergeCell ref="G303:G304"/>
    <mergeCell ref="H303:H304"/>
    <mergeCell ref="G283:G284"/>
    <mergeCell ref="D303:D304"/>
    <mergeCell ref="E303:E304"/>
    <mergeCell ref="F303:F304"/>
    <mergeCell ref="A118:B118"/>
    <mergeCell ref="H234:H235"/>
    <mergeCell ref="A236:B236"/>
    <mergeCell ref="C283:C284"/>
    <mergeCell ref="E283:E284"/>
    <mergeCell ref="F283:F284"/>
    <mergeCell ref="A282:B282"/>
    <mergeCell ref="G234:G235"/>
    <mergeCell ref="E234:E235"/>
    <mergeCell ref="A158:C158"/>
    <mergeCell ref="A165:C165"/>
    <mergeCell ref="A154:E154"/>
    <mergeCell ref="A234:A235"/>
    <mergeCell ref="B234:B235"/>
    <mergeCell ref="D234:D235"/>
    <mergeCell ref="B100:B101"/>
    <mergeCell ref="D100:D101"/>
    <mergeCell ref="A102:B102"/>
    <mergeCell ref="C116:C117"/>
    <mergeCell ref="E116:E117"/>
    <mergeCell ref="A108:B108"/>
    <mergeCell ref="A89:B89"/>
    <mergeCell ref="E84:E85"/>
    <mergeCell ref="D84:D85"/>
    <mergeCell ref="A86:B86"/>
    <mergeCell ref="A92:A93"/>
    <mergeCell ref="B92:B93"/>
    <mergeCell ref="G92:G93"/>
    <mergeCell ref="C84:C85"/>
    <mergeCell ref="F84:F85"/>
    <mergeCell ref="A100:A101"/>
    <mergeCell ref="A105:B105"/>
    <mergeCell ref="A107:B107"/>
    <mergeCell ref="A94:B94"/>
    <mergeCell ref="C100:C101"/>
    <mergeCell ref="E100:E101"/>
    <mergeCell ref="F100:F101"/>
    <mergeCell ref="G100:G101"/>
    <mergeCell ref="H100:H101"/>
    <mergeCell ref="F116:F117"/>
    <mergeCell ref="D37:D38"/>
    <mergeCell ref="C52:C53"/>
    <mergeCell ref="H52:H53"/>
    <mergeCell ref="G60:G61"/>
    <mergeCell ref="C114:G114"/>
    <mergeCell ref="G70:G71"/>
    <mergeCell ref="H70:H71"/>
    <mergeCell ref="F60:F61"/>
    <mergeCell ref="E60:E61"/>
    <mergeCell ref="D15:D16"/>
    <mergeCell ref="E15:E16"/>
    <mergeCell ref="D28:D29"/>
    <mergeCell ref="E28:E29"/>
    <mergeCell ref="H84:H85"/>
    <mergeCell ref="A81:G81"/>
    <mergeCell ref="A25:B25"/>
    <mergeCell ref="B28:B29"/>
    <mergeCell ref="A68:H68"/>
    <mergeCell ref="H400:H401"/>
    <mergeCell ref="C6:C7"/>
    <mergeCell ref="G6:G7"/>
    <mergeCell ref="A8:B8"/>
    <mergeCell ref="A398:G398"/>
    <mergeCell ref="A303:A304"/>
    <mergeCell ref="B15:B16"/>
    <mergeCell ref="C234:C235"/>
    <mergeCell ref="H92:H93"/>
    <mergeCell ref="D92:D93"/>
    <mergeCell ref="G380:G381"/>
    <mergeCell ref="A382:B382"/>
    <mergeCell ref="A444:B444"/>
    <mergeCell ref="A448:B448"/>
    <mergeCell ref="A436:B436"/>
    <mergeCell ref="D430:D431"/>
    <mergeCell ref="A396:B396"/>
    <mergeCell ref="A430:A431"/>
    <mergeCell ref="A394:B394"/>
    <mergeCell ref="D400:D401"/>
    <mergeCell ref="A230:B230"/>
    <mergeCell ref="A283:A284"/>
    <mergeCell ref="A458:B458"/>
    <mergeCell ref="A459:B459"/>
    <mergeCell ref="E380:E381"/>
    <mergeCell ref="F380:F381"/>
    <mergeCell ref="F345:F346"/>
    <mergeCell ref="E345:E346"/>
    <mergeCell ref="D283:D284"/>
    <mergeCell ref="C303:C304"/>
    <mergeCell ref="H116:H117"/>
    <mergeCell ref="D116:D117"/>
    <mergeCell ref="G37:G38"/>
    <mergeCell ref="A111:H111"/>
    <mergeCell ref="B52:B53"/>
    <mergeCell ref="H190:H191"/>
    <mergeCell ref="B70:B71"/>
    <mergeCell ref="C70:C71"/>
    <mergeCell ref="D70:D71"/>
    <mergeCell ref="D60:D61"/>
    <mergeCell ref="F37:F38"/>
    <mergeCell ref="F28:F29"/>
    <mergeCell ref="A39:B39"/>
    <mergeCell ref="H28:H29"/>
    <mergeCell ref="B37:B38"/>
    <mergeCell ref="C37:C38"/>
    <mergeCell ref="G28:G29"/>
    <mergeCell ref="A34:B34"/>
    <mergeCell ref="A1:G1"/>
    <mergeCell ref="A190:A191"/>
    <mergeCell ref="B190:B191"/>
    <mergeCell ref="D190:D191"/>
    <mergeCell ref="A97:B97"/>
    <mergeCell ref="A17:B17"/>
    <mergeCell ref="A15:A16"/>
    <mergeCell ref="A30:B30"/>
    <mergeCell ref="A28:A29"/>
    <mergeCell ref="G15:G16"/>
    <mergeCell ref="A3:G3"/>
    <mergeCell ref="H37:H38"/>
    <mergeCell ref="A6:A7"/>
    <mergeCell ref="H6:H7"/>
    <mergeCell ref="A12:B12"/>
    <mergeCell ref="B6:B7"/>
    <mergeCell ref="D6:D7"/>
    <mergeCell ref="F6:F7"/>
    <mergeCell ref="H15:H16"/>
    <mergeCell ref="C15:C16"/>
    <mergeCell ref="E6:E7"/>
    <mergeCell ref="E37:E38"/>
    <mergeCell ref="N30:N31"/>
    <mergeCell ref="A49:B49"/>
    <mergeCell ref="M30:M31"/>
    <mergeCell ref="I30:I31"/>
    <mergeCell ref="F15:F16"/>
    <mergeCell ref="C28:C29"/>
    <mergeCell ref="L30:L31"/>
    <mergeCell ref="J30:J31"/>
    <mergeCell ref="E52:E53"/>
    <mergeCell ref="F52:F53"/>
    <mergeCell ref="G52:G53"/>
    <mergeCell ref="A52:A53"/>
    <mergeCell ref="D52:D53"/>
    <mergeCell ref="A70:A71"/>
    <mergeCell ref="F70:F71"/>
    <mergeCell ref="E70:E71"/>
    <mergeCell ref="A54:B54"/>
    <mergeCell ref="A57:B57"/>
    <mergeCell ref="C60:C61"/>
    <mergeCell ref="A37:A38"/>
    <mergeCell ref="F190:F191"/>
    <mergeCell ref="G116:G117"/>
    <mergeCell ref="A116:A117"/>
    <mergeCell ref="B116:B117"/>
    <mergeCell ref="C190:C191"/>
    <mergeCell ref="G190:G191"/>
    <mergeCell ref="A79:B79"/>
    <mergeCell ref="E190:E191"/>
    <mergeCell ref="E430:E431"/>
    <mergeCell ref="F430:F431"/>
    <mergeCell ref="G430:G431"/>
    <mergeCell ref="A428:G428"/>
    <mergeCell ref="B417:B418"/>
    <mergeCell ref="C417:C418"/>
    <mergeCell ref="B430:B431"/>
    <mergeCell ref="A417:A418"/>
    <mergeCell ref="A425:B425"/>
    <mergeCell ref="A414:H414"/>
    <mergeCell ref="A422:B422"/>
    <mergeCell ref="F417:F418"/>
    <mergeCell ref="G417:G418"/>
    <mergeCell ref="D417:D418"/>
    <mergeCell ref="E417:E418"/>
    <mergeCell ref="H417:H418"/>
    <mergeCell ref="H430:H431"/>
    <mergeCell ref="C430:C431"/>
    <mergeCell ref="A419:B419"/>
    <mergeCell ref="A424:B424"/>
    <mergeCell ref="A416:E416"/>
    <mergeCell ref="H60:H61"/>
    <mergeCell ref="A62:B62"/>
    <mergeCell ref="A65:B65"/>
    <mergeCell ref="A60:A61"/>
    <mergeCell ref="B60:B61"/>
    <mergeCell ref="H380:H381"/>
    <mergeCell ref="A370:B370"/>
    <mergeCell ref="G400:G401"/>
    <mergeCell ref="A177:B177"/>
    <mergeCell ref="G84:G85"/>
    <mergeCell ref="C92:C93"/>
    <mergeCell ref="E92:E93"/>
    <mergeCell ref="F92:F93"/>
    <mergeCell ref="A295:C295"/>
    <mergeCell ref="A301:C301"/>
    <mergeCell ref="A356:C356"/>
    <mergeCell ref="A366:C366"/>
    <mergeCell ref="A178:C178"/>
    <mergeCell ref="A115:C115"/>
    <mergeCell ref="A189:C189"/>
    <mergeCell ref="A233:C233"/>
    <mergeCell ref="A286:C286"/>
    <mergeCell ref="A164:B164"/>
    <mergeCell ref="A358:A359"/>
    <mergeCell ref="A192:B192"/>
    <mergeCell ref="A84:A85"/>
    <mergeCell ref="B84:B85"/>
    <mergeCell ref="A341:B341"/>
    <mergeCell ref="A153:B153"/>
    <mergeCell ref="A345:A346"/>
    <mergeCell ref="A285:B285"/>
    <mergeCell ref="A299:B299"/>
    <mergeCell ref="B283:B284"/>
    <mergeCell ref="A186:B186"/>
    <mergeCell ref="A157:B157"/>
  </mergeCells>
  <printOptions/>
  <pageMargins left="0.7" right="0.7" top="0.75" bottom="0.75" header="0.3" footer="0.3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Ella</cp:lastModifiedBy>
  <cp:lastPrinted>2021-02-15T14:59:41Z</cp:lastPrinted>
  <dcterms:created xsi:type="dcterms:W3CDTF">1996-10-14T23:33:28Z</dcterms:created>
  <dcterms:modified xsi:type="dcterms:W3CDTF">2021-04-23T09:28:54Z</dcterms:modified>
  <cp:category/>
  <cp:version/>
  <cp:contentType/>
  <cp:contentStatus/>
</cp:coreProperties>
</file>